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tikel\konferen kedua\"/>
    </mc:Choice>
  </mc:AlternateContent>
  <bookViews>
    <workbookView xWindow="0" yWindow="0" windowWidth="20490" windowHeight="70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  <c r="B83" i="1"/>
  <c r="J63" i="1"/>
  <c r="I63" i="1"/>
  <c r="H63" i="1"/>
  <c r="G63" i="1"/>
  <c r="F64" i="1"/>
  <c r="G64" i="1"/>
  <c r="H64" i="1"/>
  <c r="I64" i="1"/>
  <c r="F65" i="1"/>
  <c r="G65" i="1"/>
  <c r="H65" i="1"/>
  <c r="I65" i="1"/>
  <c r="F66" i="1"/>
  <c r="G66" i="1"/>
  <c r="H66" i="1"/>
  <c r="I66" i="1"/>
  <c r="K75" i="1" l="1"/>
  <c r="K77" i="1"/>
  <c r="J77" i="1"/>
  <c r="J75" i="1"/>
  <c r="L71" i="1"/>
  <c r="K71" i="1"/>
  <c r="Q63" i="1" l="1"/>
  <c r="R63" i="1"/>
  <c r="S63" i="1"/>
  <c r="P63" i="1"/>
  <c r="T63" i="1" s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5" i="1"/>
  <c r="V62" i="1" l="1"/>
  <c r="R62" i="1"/>
  <c r="R64" i="1"/>
  <c r="K63" i="1"/>
  <c r="D64" i="1"/>
  <c r="D62" i="1"/>
  <c r="J71" i="1" s="1"/>
  <c r="D6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5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BC117" i="1" s="1"/>
  <c r="A109" i="1"/>
  <c r="E96" i="1"/>
  <c r="E95" i="1"/>
  <c r="F94" i="1"/>
  <c r="E93" i="1"/>
  <c r="B93" i="1"/>
  <c r="C106" i="1" s="1"/>
  <c r="B92" i="1"/>
  <c r="C105" i="1" s="1"/>
  <c r="B91" i="1"/>
  <c r="C104" i="1" s="1"/>
  <c r="P75" i="1"/>
  <c r="BB68" i="1"/>
  <c r="BA68" i="1"/>
  <c r="AZ68" i="1"/>
  <c r="AY68" i="1"/>
  <c r="AX68" i="1"/>
  <c r="AW68" i="1"/>
  <c r="AV68" i="1"/>
  <c r="AU68" i="1"/>
  <c r="AT68" i="1"/>
  <c r="AR68" i="1"/>
  <c r="AQ68" i="1"/>
  <c r="AP68" i="1"/>
  <c r="AO68" i="1"/>
  <c r="AN68" i="1"/>
  <c r="AM68" i="1"/>
  <c r="AL68" i="1"/>
  <c r="AK68" i="1"/>
  <c r="AJ68" i="1"/>
  <c r="AH68" i="1"/>
  <c r="AG68" i="1"/>
  <c r="AF68" i="1"/>
  <c r="AE68" i="1"/>
  <c r="AD68" i="1"/>
  <c r="AC68" i="1"/>
  <c r="AB68" i="1"/>
  <c r="AA68" i="1"/>
  <c r="Z68" i="1"/>
  <c r="S64" i="1"/>
  <c r="E116" i="1" s="1"/>
  <c r="Q64" i="1"/>
  <c r="C74" i="1" s="1"/>
  <c r="P64" i="1"/>
  <c r="B116" i="1" s="1"/>
  <c r="L64" i="1"/>
  <c r="K64" i="1"/>
  <c r="J64" i="1"/>
  <c r="E64" i="1"/>
  <c r="E114" i="1" s="1"/>
  <c r="C64" i="1"/>
  <c r="C72" i="1" s="1"/>
  <c r="C75" i="1" s="1"/>
  <c r="B64" i="1"/>
  <c r="B114" i="1" s="1"/>
  <c r="L63" i="1"/>
  <c r="K76" i="1" s="1"/>
  <c r="E63" i="1"/>
  <c r="C63" i="1"/>
  <c r="B63" i="1"/>
  <c r="F63" i="1" s="1"/>
  <c r="S62" i="1"/>
  <c r="Q62" i="1"/>
  <c r="P62" i="1"/>
  <c r="L62" i="1"/>
  <c r="L65" i="1" s="1"/>
  <c r="K62" i="1"/>
  <c r="K65" i="1" s="1"/>
  <c r="J62" i="1"/>
  <c r="J65" i="1" s="1"/>
  <c r="E62" i="1"/>
  <c r="C62" i="1"/>
  <c r="B62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O44" i="1"/>
  <c r="T43" i="1"/>
  <c r="O43" i="1"/>
  <c r="T42" i="1"/>
  <c r="O42" i="1"/>
  <c r="T41" i="1"/>
  <c r="O41" i="1"/>
  <c r="T40" i="1"/>
  <c r="O40" i="1"/>
  <c r="N40" i="1"/>
  <c r="T39" i="1"/>
  <c r="O39" i="1"/>
  <c r="N39" i="1"/>
  <c r="T38" i="1"/>
  <c r="O38" i="1"/>
  <c r="N38" i="1"/>
  <c r="T37" i="1"/>
  <c r="O37" i="1"/>
  <c r="N37" i="1"/>
  <c r="M37" i="1"/>
  <c r="T36" i="1"/>
  <c r="O36" i="1"/>
  <c r="N36" i="1"/>
  <c r="M36" i="1"/>
  <c r="T35" i="1"/>
  <c r="O35" i="1"/>
  <c r="N35" i="1"/>
  <c r="M35" i="1"/>
  <c r="T34" i="1"/>
  <c r="O34" i="1"/>
  <c r="N34" i="1"/>
  <c r="M34" i="1"/>
  <c r="T33" i="1"/>
  <c r="O33" i="1"/>
  <c r="N33" i="1"/>
  <c r="M33" i="1"/>
  <c r="T32" i="1"/>
  <c r="O32" i="1"/>
  <c r="N32" i="1"/>
  <c r="M32" i="1"/>
  <c r="G32" i="1"/>
  <c r="F32" i="1"/>
  <c r="T31" i="1"/>
  <c r="O31" i="1"/>
  <c r="N31" i="1"/>
  <c r="M31" i="1"/>
  <c r="G31" i="1"/>
  <c r="F31" i="1"/>
  <c r="T30" i="1"/>
  <c r="O30" i="1"/>
  <c r="N30" i="1"/>
  <c r="M30" i="1"/>
  <c r="G30" i="1"/>
  <c r="F30" i="1"/>
  <c r="T29" i="1"/>
  <c r="O29" i="1"/>
  <c r="N29" i="1"/>
  <c r="M29" i="1"/>
  <c r="G29" i="1"/>
  <c r="F29" i="1"/>
  <c r="AZ28" i="1"/>
  <c r="AW28" i="1"/>
  <c r="AT28" i="1"/>
  <c r="AP28" i="1"/>
  <c r="AM28" i="1"/>
  <c r="AJ28" i="1"/>
  <c r="AF28" i="1"/>
  <c r="AC28" i="1"/>
  <c r="Z28" i="1"/>
  <c r="T28" i="1"/>
  <c r="O28" i="1"/>
  <c r="N28" i="1"/>
  <c r="M28" i="1"/>
  <c r="G28" i="1"/>
  <c r="F28" i="1"/>
  <c r="U27" i="1"/>
  <c r="T27" i="1"/>
  <c r="O27" i="1"/>
  <c r="N27" i="1"/>
  <c r="M27" i="1"/>
  <c r="G27" i="1"/>
  <c r="F27" i="1"/>
  <c r="U26" i="1"/>
  <c r="T26" i="1"/>
  <c r="O26" i="1"/>
  <c r="N26" i="1"/>
  <c r="M26" i="1"/>
  <c r="G26" i="1"/>
  <c r="F26" i="1"/>
  <c r="U25" i="1"/>
  <c r="T25" i="1"/>
  <c r="O25" i="1"/>
  <c r="N25" i="1"/>
  <c r="M25" i="1"/>
  <c r="G25" i="1"/>
  <c r="F25" i="1"/>
  <c r="U24" i="1"/>
  <c r="T24" i="1"/>
  <c r="O24" i="1"/>
  <c r="N24" i="1"/>
  <c r="M24" i="1"/>
  <c r="G24" i="1"/>
  <c r="F24" i="1"/>
  <c r="U23" i="1"/>
  <c r="T23" i="1"/>
  <c r="O23" i="1"/>
  <c r="N23" i="1"/>
  <c r="M23" i="1"/>
  <c r="G23" i="1"/>
  <c r="F23" i="1"/>
  <c r="U22" i="1"/>
  <c r="T22" i="1"/>
  <c r="O22" i="1"/>
  <c r="N22" i="1"/>
  <c r="M22" i="1"/>
  <c r="G22" i="1"/>
  <c r="F22" i="1"/>
  <c r="AG21" i="1"/>
  <c r="AF21" i="1"/>
  <c r="AE21" i="1"/>
  <c r="AD21" i="1"/>
  <c r="AC21" i="1"/>
  <c r="AB21" i="1"/>
  <c r="AA21" i="1"/>
  <c r="Z21" i="1"/>
  <c r="AJ21" i="1" s="1"/>
  <c r="Y21" i="1"/>
  <c r="U21" i="1"/>
  <c r="T21" i="1"/>
  <c r="O21" i="1"/>
  <c r="N21" i="1"/>
  <c r="M21" i="1"/>
  <c r="G21" i="1"/>
  <c r="F21" i="1"/>
  <c r="AG20" i="1"/>
  <c r="AF20" i="1"/>
  <c r="AE20" i="1"/>
  <c r="AD20" i="1"/>
  <c r="AC20" i="1"/>
  <c r="AB20" i="1"/>
  <c r="AA20" i="1"/>
  <c r="Z20" i="1"/>
  <c r="Y20" i="1"/>
  <c r="W20" i="1"/>
  <c r="U20" i="1"/>
  <c r="T20" i="1"/>
  <c r="O20" i="1"/>
  <c r="N20" i="1"/>
  <c r="M20" i="1"/>
  <c r="G20" i="1"/>
  <c r="F20" i="1"/>
  <c r="AG19" i="1"/>
  <c r="AF19" i="1"/>
  <c r="AR19" i="1" s="1"/>
  <c r="AE19" i="1"/>
  <c r="AD19" i="1"/>
  <c r="AC19" i="1"/>
  <c r="AB19" i="1"/>
  <c r="AP19" i="1" s="1"/>
  <c r="AA19" i="1"/>
  <c r="Z19" i="1"/>
  <c r="AJ19" i="1" s="1"/>
  <c r="Y19" i="1"/>
  <c r="W19" i="1"/>
  <c r="U19" i="1"/>
  <c r="T19" i="1"/>
  <c r="O19" i="1"/>
  <c r="N19" i="1"/>
  <c r="M19" i="1"/>
  <c r="G19" i="1"/>
  <c r="F19" i="1"/>
  <c r="AG18" i="1"/>
  <c r="AF18" i="1"/>
  <c r="AE18" i="1"/>
  <c r="AD18" i="1"/>
  <c r="AC18" i="1"/>
  <c r="AB18" i="1"/>
  <c r="AA18" i="1"/>
  <c r="Z18" i="1"/>
  <c r="Y18" i="1"/>
  <c r="W18" i="1"/>
  <c r="U18" i="1"/>
  <c r="T18" i="1"/>
  <c r="O18" i="1"/>
  <c r="N18" i="1"/>
  <c r="M18" i="1"/>
  <c r="G18" i="1"/>
  <c r="F18" i="1"/>
  <c r="AG17" i="1"/>
  <c r="AF17" i="1"/>
  <c r="AE17" i="1"/>
  <c r="AD17" i="1"/>
  <c r="AL17" i="1" s="1"/>
  <c r="AC17" i="1"/>
  <c r="AB17" i="1"/>
  <c r="AP17" i="1" s="1"/>
  <c r="AA17" i="1"/>
  <c r="Z17" i="1"/>
  <c r="AJ17" i="1" s="1"/>
  <c r="Y17" i="1"/>
  <c r="W17" i="1"/>
  <c r="U17" i="1"/>
  <c r="T17" i="1"/>
  <c r="O17" i="1"/>
  <c r="N17" i="1"/>
  <c r="M17" i="1"/>
  <c r="G17" i="1"/>
  <c r="F17" i="1"/>
  <c r="AG16" i="1"/>
  <c r="AF16" i="1"/>
  <c r="AE16" i="1"/>
  <c r="AD16" i="1"/>
  <c r="AC16" i="1"/>
  <c r="AB16" i="1"/>
  <c r="AA16" i="1"/>
  <c r="Z16" i="1"/>
  <c r="Y16" i="1"/>
  <c r="W16" i="1"/>
  <c r="U16" i="1"/>
  <c r="T16" i="1"/>
  <c r="O16" i="1"/>
  <c r="N16" i="1"/>
  <c r="M16" i="1"/>
  <c r="I16" i="1"/>
  <c r="G16" i="1"/>
  <c r="F16" i="1"/>
  <c r="AG15" i="1"/>
  <c r="AF15" i="1"/>
  <c r="AE15" i="1"/>
  <c r="AD15" i="1"/>
  <c r="AC15" i="1"/>
  <c r="AB15" i="1"/>
  <c r="AA15" i="1"/>
  <c r="Z15" i="1"/>
  <c r="Y15" i="1"/>
  <c r="W15" i="1"/>
  <c r="U15" i="1"/>
  <c r="T15" i="1"/>
  <c r="O15" i="1"/>
  <c r="N15" i="1"/>
  <c r="M15" i="1"/>
  <c r="I15" i="1"/>
  <c r="G15" i="1"/>
  <c r="F15" i="1"/>
  <c r="AG14" i="1"/>
  <c r="AF14" i="1"/>
  <c r="AE14" i="1"/>
  <c r="AD14" i="1"/>
  <c r="AC14" i="1"/>
  <c r="AB14" i="1"/>
  <c r="AA14" i="1"/>
  <c r="Z14" i="1"/>
  <c r="Y14" i="1"/>
  <c r="W14" i="1"/>
  <c r="U14" i="1"/>
  <c r="T14" i="1"/>
  <c r="O14" i="1"/>
  <c r="N14" i="1"/>
  <c r="M14" i="1"/>
  <c r="I14" i="1"/>
  <c r="G14" i="1"/>
  <c r="F14" i="1"/>
  <c r="AG13" i="1"/>
  <c r="AF13" i="1"/>
  <c r="AE13" i="1"/>
  <c r="AD13" i="1"/>
  <c r="AC13" i="1"/>
  <c r="AB13" i="1"/>
  <c r="AA13" i="1"/>
  <c r="Z13" i="1"/>
  <c r="Y13" i="1"/>
  <c r="W13" i="1"/>
  <c r="U13" i="1"/>
  <c r="T13" i="1"/>
  <c r="O13" i="1"/>
  <c r="N13" i="1"/>
  <c r="M13" i="1"/>
  <c r="I13" i="1"/>
  <c r="G13" i="1"/>
  <c r="F13" i="1"/>
  <c r="AG12" i="1"/>
  <c r="AF12" i="1"/>
  <c r="AE12" i="1"/>
  <c r="AD12" i="1"/>
  <c r="AC12" i="1"/>
  <c r="AB12" i="1"/>
  <c r="AA12" i="1"/>
  <c r="Z12" i="1"/>
  <c r="Y12" i="1"/>
  <c r="W12" i="1"/>
  <c r="U12" i="1"/>
  <c r="T12" i="1"/>
  <c r="O12" i="1"/>
  <c r="N12" i="1"/>
  <c r="M12" i="1"/>
  <c r="I12" i="1"/>
  <c r="G12" i="1"/>
  <c r="F12" i="1"/>
  <c r="AG11" i="1"/>
  <c r="AF11" i="1"/>
  <c r="AE11" i="1"/>
  <c r="AD11" i="1"/>
  <c r="AC11" i="1"/>
  <c r="AB11" i="1"/>
  <c r="AA11" i="1"/>
  <c r="Z11" i="1"/>
  <c r="Y11" i="1"/>
  <c r="W11" i="1"/>
  <c r="U11" i="1"/>
  <c r="T11" i="1"/>
  <c r="O11" i="1"/>
  <c r="N11" i="1"/>
  <c r="M11" i="1"/>
  <c r="I11" i="1"/>
  <c r="G11" i="1"/>
  <c r="F11" i="1"/>
  <c r="AG10" i="1"/>
  <c r="AF10" i="1"/>
  <c r="AE10" i="1"/>
  <c r="AD10" i="1"/>
  <c r="AC10" i="1"/>
  <c r="AB10" i="1"/>
  <c r="AA10" i="1"/>
  <c r="Z10" i="1"/>
  <c r="Y10" i="1"/>
  <c r="W10" i="1"/>
  <c r="U10" i="1"/>
  <c r="T10" i="1"/>
  <c r="O10" i="1"/>
  <c r="N10" i="1"/>
  <c r="M10" i="1"/>
  <c r="I10" i="1"/>
  <c r="G10" i="1"/>
  <c r="F10" i="1"/>
  <c r="AG9" i="1"/>
  <c r="AF9" i="1"/>
  <c r="AE9" i="1"/>
  <c r="AD9" i="1"/>
  <c r="AC9" i="1"/>
  <c r="AB9" i="1"/>
  <c r="AA9" i="1"/>
  <c r="Z9" i="1"/>
  <c r="Y9" i="1"/>
  <c r="W9" i="1"/>
  <c r="U9" i="1"/>
  <c r="T9" i="1"/>
  <c r="O9" i="1"/>
  <c r="N9" i="1"/>
  <c r="M9" i="1"/>
  <c r="I9" i="1"/>
  <c r="G9" i="1"/>
  <c r="F9" i="1"/>
  <c r="AG8" i="1"/>
  <c r="AF8" i="1"/>
  <c r="AE8" i="1"/>
  <c r="AD8" i="1"/>
  <c r="AC8" i="1"/>
  <c r="AB8" i="1"/>
  <c r="AA8" i="1"/>
  <c r="Z8" i="1"/>
  <c r="Y8" i="1"/>
  <c r="W8" i="1"/>
  <c r="U8" i="1"/>
  <c r="T8" i="1"/>
  <c r="O8" i="1"/>
  <c r="N8" i="1"/>
  <c r="M8" i="1"/>
  <c r="I8" i="1"/>
  <c r="G8" i="1"/>
  <c r="F8" i="1"/>
  <c r="AG7" i="1"/>
  <c r="AF7" i="1"/>
  <c r="AE7" i="1"/>
  <c r="AD7" i="1"/>
  <c r="AC7" i="1"/>
  <c r="AB7" i="1"/>
  <c r="AA7" i="1"/>
  <c r="Z7" i="1"/>
  <c r="Y7" i="1"/>
  <c r="W7" i="1"/>
  <c r="U7" i="1"/>
  <c r="T7" i="1"/>
  <c r="O7" i="1"/>
  <c r="N7" i="1"/>
  <c r="M7" i="1"/>
  <c r="I7" i="1"/>
  <c r="G7" i="1"/>
  <c r="F7" i="1"/>
  <c r="AG6" i="1"/>
  <c r="AF6" i="1"/>
  <c r="AE6" i="1"/>
  <c r="AD6" i="1"/>
  <c r="AC6" i="1"/>
  <c r="AB6" i="1"/>
  <c r="AA6" i="1"/>
  <c r="Z6" i="1"/>
  <c r="Y6" i="1"/>
  <c r="W6" i="1"/>
  <c r="U6" i="1"/>
  <c r="T6" i="1"/>
  <c r="O6" i="1"/>
  <c r="N6" i="1"/>
  <c r="M6" i="1"/>
  <c r="I6" i="1"/>
  <c r="G6" i="1"/>
  <c r="F6" i="1"/>
  <c r="AG5" i="1"/>
  <c r="AF5" i="1"/>
  <c r="AF22" i="1" s="1"/>
  <c r="AE5" i="1"/>
  <c r="AE22" i="1" s="1"/>
  <c r="AD5" i="1"/>
  <c r="AD22" i="1" s="1"/>
  <c r="AC5" i="1"/>
  <c r="AB5" i="1"/>
  <c r="AB22" i="1" s="1"/>
  <c r="AA5" i="1"/>
  <c r="AA22" i="1" s="1"/>
  <c r="Z5" i="1"/>
  <c r="Z22" i="1" s="1"/>
  <c r="Y5" i="1"/>
  <c r="W5" i="1"/>
  <c r="W62" i="1" s="1"/>
  <c r="U5" i="1"/>
  <c r="T5" i="1"/>
  <c r="T62" i="1" s="1"/>
  <c r="O5" i="1"/>
  <c r="N5" i="1"/>
  <c r="M5" i="1"/>
  <c r="I5" i="1"/>
  <c r="G5" i="1"/>
  <c r="F5" i="1"/>
  <c r="D114" i="1" l="1"/>
  <c r="D72" i="1"/>
  <c r="D75" i="1" s="1"/>
  <c r="J72" i="1"/>
  <c r="D116" i="1"/>
  <c r="D74" i="1"/>
  <c r="D65" i="1"/>
  <c r="AJ6" i="1"/>
  <c r="AP6" i="1"/>
  <c r="AJ7" i="1"/>
  <c r="AP7" i="1"/>
  <c r="AJ8" i="1"/>
  <c r="AP8" i="1"/>
  <c r="AJ9" i="1"/>
  <c r="AP9" i="1"/>
  <c r="AJ10" i="1"/>
  <c r="AP10" i="1"/>
  <c r="AJ11" i="1"/>
  <c r="AP11" i="1"/>
  <c r="AJ12" i="1"/>
  <c r="AP12" i="1"/>
  <c r="AJ13" i="1"/>
  <c r="AP13" i="1"/>
  <c r="AJ14" i="1"/>
  <c r="AP14" i="1"/>
  <c r="AJ15" i="1"/>
  <c r="AP15" i="1"/>
  <c r="AJ16" i="1"/>
  <c r="AP16" i="1"/>
  <c r="AL16" i="1"/>
  <c r="AJ18" i="1"/>
  <c r="AP18" i="1"/>
  <c r="AL18" i="1"/>
  <c r="AP21" i="1"/>
  <c r="AR21" i="1"/>
  <c r="H62" i="1"/>
  <c r="C116" i="1"/>
  <c r="AL6" i="1"/>
  <c r="AL7" i="1"/>
  <c r="AL8" i="1"/>
  <c r="AL9" i="1"/>
  <c r="AL10" i="1"/>
  <c r="AL11" i="1"/>
  <c r="AL12" i="1"/>
  <c r="AL13" i="1"/>
  <c r="AL14" i="1"/>
  <c r="AL15" i="1"/>
  <c r="E72" i="1"/>
  <c r="D66" i="1"/>
  <c r="N62" i="1"/>
  <c r="E65" i="1"/>
  <c r="F62" i="1"/>
  <c r="I62" i="1"/>
  <c r="E66" i="1" s="1"/>
  <c r="C6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20" i="1"/>
  <c r="AG22" i="1"/>
  <c r="B65" i="1"/>
  <c r="B66" i="1" s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J20" i="1"/>
  <c r="B72" i="1"/>
  <c r="C114" i="1"/>
  <c r="M62" i="1"/>
  <c r="J66" i="1" s="1"/>
  <c r="O62" i="1"/>
  <c r="L66" i="1" s="1"/>
  <c r="AH20" i="1"/>
  <c r="AL20" i="1"/>
  <c r="AH21" i="1"/>
  <c r="AL21" i="1"/>
  <c r="J74" i="1"/>
  <c r="J76" i="1"/>
  <c r="L76" i="1" s="1"/>
  <c r="G73" i="1" s="1"/>
  <c r="K66" i="1"/>
  <c r="AH5" i="1"/>
  <c r="AL5" i="1"/>
  <c r="AP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N20" i="1"/>
  <c r="Y22" i="1"/>
  <c r="AC22" i="1"/>
  <c r="G72" i="1"/>
  <c r="G62" i="1"/>
  <c r="C66" i="1" s="1"/>
  <c r="U62" i="1"/>
  <c r="AJ5" i="1"/>
  <c r="AR5" i="1"/>
  <c r="AH19" i="1"/>
  <c r="AL19" i="1"/>
  <c r="AN19" i="1"/>
  <c r="AP20" i="1"/>
  <c r="AN21" i="1"/>
  <c r="J73" i="1"/>
  <c r="B74" i="1"/>
  <c r="E74" i="1"/>
  <c r="E75" i="1" s="1"/>
  <c r="F72" i="1" l="1"/>
  <c r="AJ22" i="1"/>
  <c r="AN22" i="1"/>
  <c r="AR22" i="1"/>
  <c r="L75" i="1"/>
  <c r="F114" i="1" s="1"/>
  <c r="AP22" i="1"/>
  <c r="AH22" i="1"/>
  <c r="F74" i="1"/>
  <c r="B75" i="1"/>
  <c r="AL22" i="1"/>
  <c r="P65" i="1" l="1"/>
  <c r="P66" i="1" s="1"/>
  <c r="Q69" i="1"/>
  <c r="K72" i="1"/>
  <c r="R65" i="1"/>
  <c r="R66" i="1" s="1"/>
  <c r="AP24" i="1"/>
  <c r="AJ24" i="1"/>
  <c r="F75" i="1"/>
  <c r="B81" i="1" s="1"/>
  <c r="Q70" i="1" l="1"/>
  <c r="B79" i="1"/>
  <c r="B80" i="1"/>
  <c r="B88" i="1" s="1"/>
  <c r="Q65" i="1"/>
  <c r="Q66" i="1" s="1"/>
  <c r="K73" i="1"/>
  <c r="B117" i="1"/>
  <c r="L72" i="1"/>
  <c r="B76" i="1" s="1"/>
  <c r="K74" i="1"/>
  <c r="S65" i="1"/>
  <c r="S66" i="1" s="1"/>
  <c r="B82" i="1" s="1"/>
  <c r="B89" i="1" s="1"/>
  <c r="Q71" i="1"/>
  <c r="Q72" i="1" s="1"/>
  <c r="L77" i="1"/>
  <c r="Q103" i="1"/>
  <c r="B95" i="1" l="1"/>
  <c r="B94" i="1"/>
  <c r="C107" i="1" s="1"/>
  <c r="L73" i="1"/>
  <c r="C76" i="1" s="1"/>
  <c r="D117" i="1"/>
  <c r="C117" i="1"/>
  <c r="B87" i="1"/>
  <c r="B97" i="1" s="1"/>
  <c r="B86" i="1"/>
  <c r="B96" i="1" s="1"/>
  <c r="B107" i="1"/>
  <c r="C108" i="1"/>
  <c r="F116" i="1"/>
  <c r="G74" i="1"/>
  <c r="L74" i="1"/>
  <c r="E76" i="1" s="1"/>
  <c r="E117" i="1"/>
  <c r="B98" i="1"/>
  <c r="B106" i="1"/>
  <c r="D106" i="1" s="1"/>
  <c r="B90" i="1" l="1"/>
  <c r="B108" i="1" s="1"/>
  <c r="B104" i="1"/>
  <c r="D104" i="1" s="1"/>
  <c r="B105" i="1"/>
  <c r="D105" i="1" s="1"/>
  <c r="D107" i="1"/>
  <c r="B99" i="1"/>
  <c r="B131" i="1" s="1"/>
  <c r="B129" i="1" l="1"/>
  <c r="B122" i="1"/>
  <c r="F122" i="1" s="1"/>
  <c r="F129" i="1"/>
  <c r="F131" i="1"/>
  <c r="E105" i="1"/>
  <c r="G105" i="1" s="1"/>
  <c r="E104" i="1"/>
  <c r="G104" i="1" s="1"/>
  <c r="B123" i="1"/>
  <c r="F123" i="1" s="1"/>
  <c r="B130" i="1"/>
  <c r="F130" i="1" s="1"/>
  <c r="E106" i="1"/>
  <c r="G106" i="1" s="1"/>
  <c r="B124" i="1"/>
  <c r="F124" i="1" s="1"/>
</calcChain>
</file>

<file path=xl/sharedStrings.xml><?xml version="1.0" encoding="utf-8"?>
<sst xmlns="http://schemas.openxmlformats.org/spreadsheetml/2006/main" count="216" uniqueCount="96">
  <si>
    <t>UJI ANAVA</t>
  </si>
  <si>
    <t>NO.</t>
  </si>
  <si>
    <t>DL</t>
  </si>
  <si>
    <t>PBL</t>
  </si>
  <si>
    <t>KONTROL</t>
  </si>
  <si>
    <t>ST</t>
  </si>
  <si>
    <t xml:space="preserve">TOTAL </t>
  </si>
  <si>
    <t>MODEL</t>
  </si>
  <si>
    <t>T</t>
  </si>
  <si>
    <t>S</t>
  </si>
  <si>
    <t>R</t>
  </si>
  <si>
    <t>T^2</t>
  </si>
  <si>
    <t>S^2</t>
  </si>
  <si>
    <t>R^2</t>
  </si>
  <si>
    <t>V</t>
  </si>
  <si>
    <t>A</t>
  </si>
  <si>
    <t>K</t>
  </si>
  <si>
    <t>LANG</t>
  </si>
  <si>
    <t>SMP4 NWG</t>
  </si>
  <si>
    <t>SMP2 BDR</t>
  </si>
  <si>
    <t>SMP3 PCT</t>
  </si>
  <si>
    <t>NHT</t>
  </si>
  <si>
    <t>LANSUNG</t>
  </si>
  <si>
    <t>NHT MM</t>
  </si>
  <si>
    <t>xzbbf'[</t>
  </si>
  <si>
    <t/>
  </si>
  <si>
    <t>∑</t>
  </si>
  <si>
    <t>n</t>
  </si>
  <si>
    <t>Rata</t>
  </si>
  <si>
    <t>C</t>
  </si>
  <si>
    <t>SS</t>
  </si>
  <si>
    <t>Rataan dan Jumlah Rataan</t>
  </si>
  <si>
    <t xml:space="preserve">Model </t>
  </si>
  <si>
    <t>KEMANDIRIAN BELAJAR</t>
  </si>
  <si>
    <t>Total</t>
  </si>
  <si>
    <t>Pembelajaran</t>
  </si>
  <si>
    <t>Langsung</t>
  </si>
  <si>
    <t>Besaran</t>
  </si>
  <si>
    <t>N</t>
  </si>
  <si>
    <t>p</t>
  </si>
  <si>
    <t>nh</t>
  </si>
  <si>
    <t>q</t>
  </si>
  <si>
    <t>JKA</t>
  </si>
  <si>
    <t>JKB</t>
  </si>
  <si>
    <t>JKAB</t>
  </si>
  <si>
    <t>JKG</t>
  </si>
  <si>
    <t>JKT</t>
  </si>
  <si>
    <t>dkA</t>
  </si>
  <si>
    <t>dkB</t>
  </si>
  <si>
    <t>dkAB</t>
  </si>
  <si>
    <t>dkG</t>
  </si>
  <si>
    <t>dkT</t>
  </si>
  <si>
    <t>RKA</t>
  </si>
  <si>
    <t>RKB</t>
  </si>
  <si>
    <t>RKAB</t>
  </si>
  <si>
    <t>RKG</t>
  </si>
  <si>
    <t>Tabel Anava</t>
  </si>
  <si>
    <t>Sumber</t>
  </si>
  <si>
    <t>JK</t>
  </si>
  <si>
    <t>dK</t>
  </si>
  <si>
    <t>RK</t>
  </si>
  <si>
    <r>
      <t>F</t>
    </r>
    <r>
      <rPr>
        <vertAlign val="subscript"/>
        <sz val="10"/>
        <color indexed="8"/>
        <rFont val="Times New Roman"/>
        <family val="1"/>
      </rPr>
      <t>obs</t>
    </r>
  </si>
  <si>
    <r>
      <t>F</t>
    </r>
    <r>
      <rPr>
        <vertAlign val="subscript"/>
        <sz val="10"/>
        <color indexed="8"/>
        <rFont val="Times New Roman"/>
        <family val="1"/>
      </rPr>
      <t>tabel</t>
    </r>
  </si>
  <si>
    <t>Keputusan</t>
  </si>
  <si>
    <t>MODEL(A)</t>
  </si>
  <si>
    <t>INTERAKSI(AB)</t>
  </si>
  <si>
    <t>Galat</t>
  </si>
  <si>
    <t>Rataan Marginal</t>
  </si>
  <si>
    <t>Model</t>
  </si>
  <si>
    <t>Marginal</t>
  </si>
  <si>
    <t>UJI KOMPARASI GANDA</t>
  </si>
  <si>
    <t>BARIS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</si>
  <si>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tabel</t>
    </r>
  </si>
  <si>
    <t>Kesimpulan</t>
  </si>
  <si>
    <r>
      <t>F</t>
    </r>
    <r>
      <rPr>
        <b/>
        <vertAlign val="subscript"/>
        <sz val="10"/>
        <color theme="1"/>
        <rFont val="Times New Roman"/>
        <family val="1"/>
      </rPr>
      <t>1.-2.</t>
    </r>
  </si>
  <si>
    <t>pbl&gt;st</t>
  </si>
  <si>
    <r>
      <t>F</t>
    </r>
    <r>
      <rPr>
        <b/>
        <vertAlign val="subscript"/>
        <sz val="10"/>
        <color theme="1"/>
        <rFont val="Times New Roman"/>
        <family val="1"/>
      </rPr>
      <t>1.-3.</t>
    </r>
  </si>
  <si>
    <t>pbl=l</t>
  </si>
  <si>
    <r>
      <t>F</t>
    </r>
    <r>
      <rPr>
        <b/>
        <vertAlign val="subscript"/>
        <sz val="10"/>
        <color theme="1"/>
        <rFont val="Times New Roman"/>
        <family val="1"/>
      </rPr>
      <t>2.-3.</t>
    </r>
  </si>
  <si>
    <t>ls&gt;st</t>
  </si>
  <si>
    <t>KOLOM</t>
  </si>
  <si>
    <t>SK</t>
  </si>
  <si>
    <t>SA</t>
  </si>
  <si>
    <t>AK</t>
  </si>
  <si>
    <t>AA</t>
  </si>
  <si>
    <t>SK^2</t>
  </si>
  <si>
    <t>SA^2</t>
  </si>
  <si>
    <t>AK^2</t>
  </si>
  <si>
    <t>AA^2</t>
  </si>
  <si>
    <t>SFES</t>
  </si>
  <si>
    <t>KARAKTERISTIK GAYA BERPIKIR</t>
  </si>
  <si>
    <t>KARAKTERISTIK GAYA BERPIKIR (B)</t>
  </si>
  <si>
    <t>sk</t>
  </si>
  <si>
    <t>sa</t>
  </si>
  <si>
    <t>ak</t>
  </si>
  <si>
    <t>F1,4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</si>
</sst>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FF00"/>
      <name val="Arial"/>
      <family val="2"/>
    </font>
    <font>
      <sz val="11"/>
      <color rgb="FFFFFF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0"/>
      <color theme="1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/>
    <xf numFmtId="0" fontId="12" fillId="0" borderId="5" xfId="0" applyFont="1" applyFill="1" applyBorder="1" applyAlignment="1"/>
    <xf numFmtId="0" fontId="13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1" xfId="0" applyFont="1" applyFill="1" applyBorder="1" applyAlignment="1">
      <alignment horizontal="center"/>
    </xf>
    <xf numFmtId="0" fontId="0" fillId="0" borderId="0" xfId="0" applyFill="1" applyAlignment="1"/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/>
    <xf numFmtId="0" fontId="12" fillId="0" borderId="0" xfId="0" applyFont="1" applyFill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13" fillId="0" borderId="2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64" fontId="1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14" fillId="0" borderId="1" xfId="0" applyFont="1" applyFill="1" applyBorder="1" applyAlignment="1">
      <alignment horizontal="center"/>
    </xf>
    <xf numFmtId="3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justify" vertical="top" wrapText="1"/>
    </xf>
    <xf numFmtId="164" fontId="14" fillId="0" borderId="1" xfId="0" applyNumberFormat="1" applyFont="1" applyFill="1" applyBorder="1" applyAlignment="1">
      <alignment horizontal="right" wrapText="1"/>
    </xf>
    <xf numFmtId="1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right" vertical="top" wrapText="1"/>
    </xf>
    <xf numFmtId="165" fontId="14" fillId="0" borderId="9" xfId="0" applyNumberFormat="1" applyFont="1" applyFill="1" applyBorder="1" applyAlignment="1">
      <alignment horizontal="right"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right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1" fontId="0" fillId="0" borderId="1" xfId="0" applyNumberFormat="1" applyBorder="1"/>
    <xf numFmtId="1" fontId="13" fillId="0" borderId="1" xfId="0" applyNumberFormat="1" applyFont="1" applyBorder="1" applyAlignment="1">
      <alignment horizontal="right" vertical="center" wrapText="1"/>
    </xf>
    <xf numFmtId="0" fontId="19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>
      <alignment horizontal="right" vertical="center" wrapText="1"/>
    </xf>
    <xf numFmtId="1" fontId="19" fillId="0" borderId="1" xfId="0" applyNumberFormat="1" applyFont="1" applyFill="1" applyBorder="1" applyAlignment="1" applyProtection="1">
      <alignment horizontal="right" vertical="center" shrinkToFit="1"/>
      <protection locked="0"/>
    </xf>
    <xf numFmtId="1" fontId="13" fillId="0" borderId="1" xfId="0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164" fontId="14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2"/>
  <sheetViews>
    <sheetView tabSelected="1" topLeftCell="M1" workbookViewId="0">
      <selection activeCell="B2" sqref="B2"/>
    </sheetView>
  </sheetViews>
  <sheetFormatPr defaultRowHeight="15" x14ac:dyDescent="0.25"/>
  <cols>
    <col min="1" max="1" width="12" style="3" customWidth="1"/>
    <col min="2" max="2" width="15.5703125" style="3" customWidth="1"/>
    <col min="3" max="3" width="12.85546875" style="3" customWidth="1"/>
    <col min="4" max="4" width="11.28515625" style="3" customWidth="1"/>
    <col min="5" max="5" width="12.85546875" style="3" customWidth="1"/>
    <col min="6" max="6" width="14.5703125" style="3" customWidth="1"/>
    <col min="7" max="7" width="16.42578125" style="3" customWidth="1"/>
    <col min="8" max="8" width="14.85546875" style="3" customWidth="1"/>
    <col min="9" max="9" width="15.42578125" style="3" customWidth="1"/>
    <col min="10" max="10" width="18" style="3" customWidth="1"/>
    <col min="11" max="11" width="13" style="3" customWidth="1"/>
    <col min="12" max="12" width="12" style="3" customWidth="1"/>
    <col min="13" max="15" width="10.140625" style="3" customWidth="1"/>
    <col min="16" max="16" width="12.28515625" style="3" customWidth="1"/>
    <col min="17" max="18" width="12" style="3" customWidth="1"/>
    <col min="19" max="19" width="13.28515625" style="3" customWidth="1"/>
    <col min="20" max="23" width="12.85546875" style="3" customWidth="1"/>
    <col min="24" max="24" width="12.85546875" style="3" hidden="1" customWidth="1"/>
    <col min="25" max="33" width="6" style="3" hidden="1" customWidth="1"/>
    <col min="34" max="45" width="5.28515625" style="3" hidden="1" customWidth="1"/>
    <col min="46" max="46" width="5.28515625" style="5" hidden="1" customWidth="1"/>
    <col min="47" max="54" width="5.28515625" style="3" hidden="1" customWidth="1"/>
    <col min="55" max="16384" width="9.140625" style="3"/>
  </cols>
  <sheetData>
    <row r="1" spans="1:56" ht="18.75" x14ac:dyDescent="0.2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17"/>
    </row>
    <row r="2" spans="1:56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56" s="22" customFormat="1" x14ac:dyDescent="0.25">
      <c r="A3" s="92" t="s">
        <v>1</v>
      </c>
      <c r="B3" s="92" t="s">
        <v>89</v>
      </c>
      <c r="C3" s="92"/>
      <c r="D3" s="92"/>
      <c r="E3" s="92"/>
      <c r="F3" s="92"/>
      <c r="G3" s="92"/>
      <c r="H3" s="92"/>
      <c r="I3" s="92"/>
      <c r="J3" s="92" t="s">
        <v>3</v>
      </c>
      <c r="K3" s="92"/>
      <c r="L3" s="92"/>
      <c r="M3" s="92"/>
      <c r="N3" s="92"/>
      <c r="O3" s="92"/>
      <c r="P3" s="92" t="s">
        <v>4</v>
      </c>
      <c r="Q3" s="92"/>
      <c r="R3" s="92"/>
      <c r="S3" s="92"/>
      <c r="T3" s="92"/>
      <c r="U3" s="92"/>
      <c r="V3" s="92"/>
      <c r="W3" s="92"/>
      <c r="X3" s="19"/>
      <c r="Y3" s="92" t="s">
        <v>3</v>
      </c>
      <c r="Z3" s="92"/>
      <c r="AA3" s="92"/>
      <c r="AB3" s="92" t="s">
        <v>5</v>
      </c>
      <c r="AC3" s="92"/>
      <c r="AD3" s="92"/>
      <c r="AE3" s="92" t="s">
        <v>4</v>
      </c>
      <c r="AF3" s="92"/>
      <c r="AG3" s="92"/>
      <c r="AH3" s="93" t="s">
        <v>6</v>
      </c>
      <c r="AI3" s="94"/>
      <c r="AJ3" s="95"/>
      <c r="AK3" s="95"/>
      <c r="AL3" s="95"/>
      <c r="AM3" s="20"/>
      <c r="AN3" s="96" t="s">
        <v>7</v>
      </c>
      <c r="AO3" s="96"/>
      <c r="AP3" s="96"/>
      <c r="AQ3" s="96"/>
      <c r="AR3" s="96"/>
      <c r="AS3" s="21"/>
      <c r="AT3" s="20"/>
    </row>
    <row r="4" spans="1:56" s="22" customFormat="1" x14ac:dyDescent="0.25">
      <c r="A4" s="92"/>
      <c r="B4" s="23" t="s">
        <v>81</v>
      </c>
      <c r="C4" s="23" t="s">
        <v>82</v>
      </c>
      <c r="D4" s="23" t="s">
        <v>83</v>
      </c>
      <c r="E4" s="23" t="s">
        <v>84</v>
      </c>
      <c r="F4" s="23" t="s">
        <v>85</v>
      </c>
      <c r="G4" s="23" t="s">
        <v>86</v>
      </c>
      <c r="H4" s="23" t="s">
        <v>87</v>
      </c>
      <c r="I4" s="23" t="s">
        <v>88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81</v>
      </c>
      <c r="Q4" s="23" t="s">
        <v>82</v>
      </c>
      <c r="R4" s="23" t="s">
        <v>83</v>
      </c>
      <c r="S4" s="23" t="s">
        <v>84</v>
      </c>
      <c r="T4" s="23" t="s">
        <v>85</v>
      </c>
      <c r="U4" s="23" t="s">
        <v>86</v>
      </c>
      <c r="V4" s="23" t="s">
        <v>87</v>
      </c>
      <c r="W4" s="23" t="s">
        <v>88</v>
      </c>
      <c r="X4" s="19"/>
      <c r="Y4" s="23" t="s">
        <v>14</v>
      </c>
      <c r="Z4" s="23" t="s">
        <v>15</v>
      </c>
      <c r="AA4" s="23" t="s">
        <v>16</v>
      </c>
      <c r="AB4" s="23" t="s">
        <v>14</v>
      </c>
      <c r="AC4" s="23" t="s">
        <v>15</v>
      </c>
      <c r="AD4" s="23" t="s">
        <v>16</v>
      </c>
      <c r="AE4" s="23" t="s">
        <v>14</v>
      </c>
      <c r="AF4" s="23" t="s">
        <v>15</v>
      </c>
      <c r="AG4" s="23" t="s">
        <v>16</v>
      </c>
      <c r="AH4" s="20" t="s">
        <v>14</v>
      </c>
      <c r="AI4" s="20"/>
      <c r="AJ4" s="20" t="s">
        <v>15</v>
      </c>
      <c r="AK4" s="20"/>
      <c r="AL4" s="20" t="s">
        <v>16</v>
      </c>
      <c r="AM4" s="20"/>
      <c r="AN4" s="22" t="s">
        <v>3</v>
      </c>
      <c r="AP4" s="22" t="s">
        <v>5</v>
      </c>
      <c r="AR4" s="22" t="s">
        <v>17</v>
      </c>
      <c r="AT4" s="20"/>
    </row>
    <row r="5" spans="1:56" ht="15.75" x14ac:dyDescent="0.25">
      <c r="A5" s="1">
        <v>1</v>
      </c>
      <c r="B5" s="79">
        <v>76.666666666666671</v>
      </c>
      <c r="C5" s="79">
        <v>83.333333333333343</v>
      </c>
      <c r="D5" s="79">
        <v>83.333333333333343</v>
      </c>
      <c r="E5" s="79">
        <v>76.666666666666671</v>
      </c>
      <c r="F5" s="9">
        <f>B5^2</f>
        <v>5877.7777777777783</v>
      </c>
      <c r="G5" s="9">
        <f>C5^2</f>
        <v>6944.4444444444462</v>
      </c>
      <c r="H5" s="9">
        <f>D5^2</f>
        <v>6944.4444444444462</v>
      </c>
      <c r="I5" s="9">
        <f t="shared" ref="I5:I16" si="0">E5^2</f>
        <v>5877.7777777777783</v>
      </c>
      <c r="J5" s="25"/>
      <c r="K5" s="25"/>
      <c r="L5" s="25"/>
      <c r="M5" s="9">
        <f t="shared" ref="M5:O35" si="1">J5^2</f>
        <v>0</v>
      </c>
      <c r="N5" s="9">
        <f t="shared" si="1"/>
        <v>0</v>
      </c>
      <c r="O5" s="9">
        <f t="shared" si="1"/>
        <v>0</v>
      </c>
      <c r="P5" s="82">
        <v>64</v>
      </c>
      <c r="Q5" s="82">
        <v>70</v>
      </c>
      <c r="R5" s="82">
        <v>94</v>
      </c>
      <c r="S5" s="82">
        <v>72</v>
      </c>
      <c r="T5" s="9">
        <f>P5^2</f>
        <v>4096</v>
      </c>
      <c r="U5" s="9">
        <f>Q5^2</f>
        <v>4900</v>
      </c>
      <c r="V5" s="9">
        <f>R5^2</f>
        <v>8836</v>
      </c>
      <c r="W5" s="9">
        <f t="shared" ref="W5:W20" si="2">S5^2</f>
        <v>5184</v>
      </c>
      <c r="X5" s="2">
        <v>36</v>
      </c>
      <c r="Y5" s="3">
        <f>COUNTIF(B5:B39,"36")</f>
        <v>0</v>
      </c>
      <c r="Z5" s="3">
        <f>COUNTIF(C5:C39,"41")</f>
        <v>0</v>
      </c>
      <c r="AA5" s="3">
        <f>COUNTIF(E5:E39,"41")</f>
        <v>0</v>
      </c>
      <c r="AB5" s="3">
        <f>COUNTIF(J5:J39,"36")</f>
        <v>0</v>
      </c>
      <c r="AC5" s="3">
        <f>COUNTIF(K5:K39,"36")</f>
        <v>0</v>
      </c>
      <c r="AD5" s="3">
        <f>COUNTIF(L5:L39,"36")</f>
        <v>0</v>
      </c>
      <c r="AE5" s="3">
        <f>COUNTIF(P5:P39,"36")</f>
        <v>0</v>
      </c>
      <c r="AF5" s="3">
        <f>COUNTIF(Q5:Q39,"36")</f>
        <v>0</v>
      </c>
      <c r="AG5" s="3">
        <f>COUNTIF(S5:S39,"36")</f>
        <v>0</v>
      </c>
      <c r="AH5" s="3">
        <f>Y5+AB5+AE5</f>
        <v>0</v>
      </c>
      <c r="AI5" s="3">
        <v>0</v>
      </c>
      <c r="AJ5" s="3">
        <f t="shared" ref="AJ5:AJ20" si="3">Z5+AC5+AF5</f>
        <v>0</v>
      </c>
      <c r="AK5" s="3">
        <v>0</v>
      </c>
      <c r="AL5" s="3">
        <f t="shared" ref="AL5:AL21" si="4">AA5+AD5+AG5</f>
        <v>0</v>
      </c>
      <c r="AM5" s="3">
        <v>2</v>
      </c>
      <c r="AN5" s="3">
        <f t="shared" ref="AN5:AN21" si="5">Y5+Z5+AA5</f>
        <v>0</v>
      </c>
      <c r="AO5" s="3">
        <v>0</v>
      </c>
      <c r="AP5" s="3">
        <f t="shared" ref="AP5:AP21" si="6">AB5+AC5+AD5</f>
        <v>0</v>
      </c>
      <c r="AQ5" s="3">
        <v>1</v>
      </c>
      <c r="AR5" s="3">
        <f t="shared" ref="AR5:AR21" si="7">AE5+AF5+AG5</f>
        <v>0</v>
      </c>
      <c r="AS5" s="3">
        <v>1</v>
      </c>
      <c r="AT5" s="5">
        <v>36</v>
      </c>
      <c r="AU5" s="28">
        <v>2</v>
      </c>
      <c r="BD5" s="7">
        <v>73</v>
      </c>
    </row>
    <row r="6" spans="1:56" ht="15.75" x14ac:dyDescent="0.25">
      <c r="A6" s="1">
        <v>2</v>
      </c>
      <c r="B6" s="79">
        <v>86.666666666666671</v>
      </c>
      <c r="C6" s="79">
        <v>83.333333333333343</v>
      </c>
      <c r="D6" s="79">
        <v>80</v>
      </c>
      <c r="E6" s="79">
        <v>80</v>
      </c>
      <c r="F6" s="9">
        <f t="shared" ref="F6:F32" si="8">B6^2</f>
        <v>7511.1111111111122</v>
      </c>
      <c r="G6" s="9">
        <f t="shared" ref="G6:G32" si="9">C6^2</f>
        <v>6944.4444444444462</v>
      </c>
      <c r="H6" s="9">
        <f t="shared" ref="H6:H32" si="10">D6^2</f>
        <v>6400</v>
      </c>
      <c r="I6" s="9">
        <f t="shared" si="0"/>
        <v>6400</v>
      </c>
      <c r="J6" s="25"/>
      <c r="K6" s="25"/>
      <c r="L6" s="25"/>
      <c r="M6" s="9">
        <f t="shared" si="1"/>
        <v>0</v>
      </c>
      <c r="N6" s="9">
        <f t="shared" si="1"/>
        <v>0</v>
      </c>
      <c r="O6" s="9">
        <f t="shared" si="1"/>
        <v>0</v>
      </c>
      <c r="P6" s="82">
        <v>66</v>
      </c>
      <c r="Q6" s="82">
        <v>92</v>
      </c>
      <c r="R6" s="82">
        <v>84</v>
      </c>
      <c r="S6" s="82">
        <v>90</v>
      </c>
      <c r="T6" s="9">
        <f t="shared" ref="T6:T27" si="11">P6^2</f>
        <v>4356</v>
      </c>
      <c r="U6" s="9">
        <f t="shared" ref="U6:U27" si="12">Q6^2</f>
        <v>8464</v>
      </c>
      <c r="V6" s="9">
        <f t="shared" ref="V6:V20" si="13">R6^2</f>
        <v>7056</v>
      </c>
      <c r="W6" s="9">
        <f t="shared" si="2"/>
        <v>8100</v>
      </c>
      <c r="X6" s="2">
        <v>40</v>
      </c>
      <c r="Y6" s="3">
        <f>COUNTIF(B5:B41,"40")</f>
        <v>0</v>
      </c>
      <c r="Z6" s="3">
        <f>COUNTIF(C5:C41,"40")</f>
        <v>3</v>
      </c>
      <c r="AA6" s="3">
        <f>COUNTIF(E5:E41,"40")</f>
        <v>1</v>
      </c>
      <c r="AB6" s="3">
        <f>COUNTIF(J5:J39,"40")</f>
        <v>0</v>
      </c>
      <c r="AC6" s="3">
        <f>COUNTIF(K5:K39,"40")</f>
        <v>0</v>
      </c>
      <c r="AD6" s="3">
        <f>COUNTIF(L5:L39,"40")</f>
        <v>0</v>
      </c>
      <c r="AE6" s="3">
        <f>COUNTIF(P5:P39,"40")</f>
        <v>0</v>
      </c>
      <c r="AF6" s="3">
        <f>COUNTIF(Q5:Q39,"40")</f>
        <v>1</v>
      </c>
      <c r="AG6" s="3">
        <f>COUNTIF(S5:S39,"40")</f>
        <v>0</v>
      </c>
      <c r="AH6" s="3">
        <f t="shared" ref="AH6:AH21" si="14">Y6+AB6+AE6</f>
        <v>0</v>
      </c>
      <c r="AI6" s="3">
        <v>0</v>
      </c>
      <c r="AJ6" s="3">
        <f>Z6+AC6+AF6</f>
        <v>4</v>
      </c>
      <c r="AK6" s="3">
        <v>1</v>
      </c>
      <c r="AL6" s="3">
        <f t="shared" si="4"/>
        <v>1</v>
      </c>
      <c r="AM6" s="3">
        <v>2</v>
      </c>
      <c r="AN6" s="3">
        <f t="shared" si="5"/>
        <v>4</v>
      </c>
      <c r="AO6" s="3">
        <v>0</v>
      </c>
      <c r="AP6" s="3">
        <f t="shared" si="6"/>
        <v>0</v>
      </c>
      <c r="AQ6" s="3">
        <v>2</v>
      </c>
      <c r="AR6" s="3">
        <f t="shared" si="7"/>
        <v>1</v>
      </c>
      <c r="AS6" s="3">
        <v>1</v>
      </c>
      <c r="AT6" s="5">
        <v>40</v>
      </c>
      <c r="AU6" s="28">
        <v>2</v>
      </c>
      <c r="BD6" s="7">
        <v>60</v>
      </c>
    </row>
    <row r="7" spans="1:56" ht="15.75" x14ac:dyDescent="0.25">
      <c r="A7" s="1">
        <v>3</v>
      </c>
      <c r="B7" s="79">
        <v>93.333333333333329</v>
      </c>
      <c r="C7" s="79">
        <v>90</v>
      </c>
      <c r="D7" s="79">
        <v>83.333333333333343</v>
      </c>
      <c r="E7" s="79">
        <v>96.666666666666671</v>
      </c>
      <c r="F7" s="9">
        <f t="shared" si="8"/>
        <v>8711.1111111111095</v>
      </c>
      <c r="G7" s="9">
        <f t="shared" si="9"/>
        <v>8100</v>
      </c>
      <c r="H7" s="9">
        <f t="shared" si="10"/>
        <v>6944.4444444444462</v>
      </c>
      <c r="I7" s="9">
        <f t="shared" si="0"/>
        <v>9344.4444444444453</v>
      </c>
      <c r="J7" s="25"/>
      <c r="K7" s="25"/>
      <c r="L7" s="25"/>
      <c r="M7" s="9">
        <f t="shared" si="1"/>
        <v>0</v>
      </c>
      <c r="N7" s="9">
        <f t="shared" si="1"/>
        <v>0</v>
      </c>
      <c r="O7" s="9">
        <f t="shared" si="1"/>
        <v>0</v>
      </c>
      <c r="P7" s="82">
        <v>82</v>
      </c>
      <c r="Q7" s="82">
        <v>72</v>
      </c>
      <c r="R7" s="82">
        <v>90</v>
      </c>
      <c r="S7" s="82">
        <v>84</v>
      </c>
      <c r="T7" s="9">
        <f t="shared" si="11"/>
        <v>6724</v>
      </c>
      <c r="U7" s="9">
        <f t="shared" si="12"/>
        <v>5184</v>
      </c>
      <c r="V7" s="9">
        <f t="shared" si="13"/>
        <v>8100</v>
      </c>
      <c r="W7" s="9">
        <f t="shared" si="2"/>
        <v>7056</v>
      </c>
      <c r="X7" s="2">
        <v>44</v>
      </c>
      <c r="Y7" s="3">
        <f>COUNTIF(B5:B41,"44")</f>
        <v>0</v>
      </c>
      <c r="Z7" s="3">
        <f>COUNTIF(C5:C41,"44")</f>
        <v>0</v>
      </c>
      <c r="AA7" s="3">
        <f>COUNTIF(E5:E41,"44")</f>
        <v>0</v>
      </c>
      <c r="AB7" s="3">
        <f>COUNTIF(J5:J39,"44")</f>
        <v>0</v>
      </c>
      <c r="AC7" s="3">
        <f>COUNTIF(K5:K39,"44")</f>
        <v>0</v>
      </c>
      <c r="AD7" s="3">
        <f>COUNTIF(L5:L39,"44")</f>
        <v>0</v>
      </c>
      <c r="AE7" s="3">
        <f>COUNTIF(P5:P39,"44")</f>
        <v>0</v>
      </c>
      <c r="AF7" s="3">
        <f>COUNTIF(Q5:Q39,"44")</f>
        <v>0</v>
      </c>
      <c r="AG7" s="3">
        <f>COUNTIF(S5:S39,"44")</f>
        <v>0</v>
      </c>
      <c r="AH7" s="3">
        <f t="shared" si="14"/>
        <v>0</v>
      </c>
      <c r="AI7" s="3">
        <v>0</v>
      </c>
      <c r="AJ7" s="3">
        <f t="shared" si="3"/>
        <v>0</v>
      </c>
      <c r="AK7" s="3">
        <v>1</v>
      </c>
      <c r="AL7" s="3">
        <f t="shared" si="4"/>
        <v>0</v>
      </c>
      <c r="AM7" s="3">
        <v>2</v>
      </c>
      <c r="AN7" s="3">
        <f t="shared" si="5"/>
        <v>0</v>
      </c>
      <c r="AO7" s="3">
        <v>0</v>
      </c>
      <c r="AP7" s="3">
        <f t="shared" si="6"/>
        <v>0</v>
      </c>
      <c r="AQ7" s="3">
        <v>1</v>
      </c>
      <c r="AR7" s="3">
        <f t="shared" si="7"/>
        <v>0</v>
      </c>
      <c r="AS7" s="3">
        <v>2</v>
      </c>
      <c r="AT7" s="5">
        <v>44</v>
      </c>
      <c r="AU7" s="28">
        <v>2</v>
      </c>
      <c r="BD7" s="6">
        <v>86</v>
      </c>
    </row>
    <row r="8" spans="1:56" ht="15.75" x14ac:dyDescent="0.25">
      <c r="A8" s="1">
        <v>4</v>
      </c>
      <c r="B8" s="79">
        <v>73.333333333333329</v>
      </c>
      <c r="C8" s="79">
        <v>80</v>
      </c>
      <c r="D8" s="79">
        <v>93.333333333333329</v>
      </c>
      <c r="E8" s="79">
        <v>75</v>
      </c>
      <c r="F8" s="9">
        <f t="shared" si="8"/>
        <v>5377.7777777777774</v>
      </c>
      <c r="G8" s="9">
        <f t="shared" si="9"/>
        <v>6400</v>
      </c>
      <c r="H8" s="9">
        <f t="shared" si="10"/>
        <v>8711.1111111111095</v>
      </c>
      <c r="I8" s="9">
        <f t="shared" si="0"/>
        <v>5625</v>
      </c>
      <c r="J8" s="25"/>
      <c r="K8" s="25"/>
      <c r="L8" s="25"/>
      <c r="M8" s="9">
        <f t="shared" si="1"/>
        <v>0</v>
      </c>
      <c r="N8" s="9">
        <f t="shared" si="1"/>
        <v>0</v>
      </c>
      <c r="O8" s="9">
        <f t="shared" si="1"/>
        <v>0</v>
      </c>
      <c r="P8" s="82">
        <v>84</v>
      </c>
      <c r="Q8" s="82">
        <v>82</v>
      </c>
      <c r="R8" s="82">
        <v>92</v>
      </c>
      <c r="S8" s="82">
        <v>98</v>
      </c>
      <c r="T8" s="9">
        <f t="shared" si="11"/>
        <v>7056</v>
      </c>
      <c r="U8" s="9">
        <f t="shared" si="12"/>
        <v>6724</v>
      </c>
      <c r="V8" s="9">
        <f t="shared" si="13"/>
        <v>8464</v>
      </c>
      <c r="W8" s="9">
        <f t="shared" si="2"/>
        <v>9604</v>
      </c>
      <c r="X8" s="2">
        <v>48</v>
      </c>
      <c r="Y8" s="3">
        <f>COUNTIF(B5:B41,"48")</f>
        <v>0</v>
      </c>
      <c r="Z8" s="3">
        <f>COUNTIF(C5:C41,"48")</f>
        <v>0</v>
      </c>
      <c r="AA8" s="3">
        <f>COUNTIF(E5:E41,"48")</f>
        <v>0</v>
      </c>
      <c r="AB8" s="3">
        <f>COUNTIF(J5:J39,"48")</f>
        <v>0</v>
      </c>
      <c r="AC8" s="3">
        <f>COUNTIF(K5:K39,"48")</f>
        <v>0</v>
      </c>
      <c r="AD8" s="3">
        <f>COUNTIF(L5:L39,"48")</f>
        <v>0</v>
      </c>
      <c r="AE8" s="3">
        <f>COUNTIF(P5:P39,"48")</f>
        <v>0</v>
      </c>
      <c r="AF8" s="3">
        <f>COUNTIF(Q5:Q39,"48")</f>
        <v>0</v>
      </c>
      <c r="AG8" s="3">
        <f>COUNTIF(S5:S39,"48")</f>
        <v>0</v>
      </c>
      <c r="AH8" s="3">
        <f t="shared" si="14"/>
        <v>0</v>
      </c>
      <c r="AI8" s="3">
        <v>0</v>
      </c>
      <c r="AJ8" s="3">
        <f t="shared" si="3"/>
        <v>0</v>
      </c>
      <c r="AK8" s="3">
        <v>2</v>
      </c>
      <c r="AL8" s="3">
        <f t="shared" si="4"/>
        <v>0</v>
      </c>
      <c r="AM8" s="3">
        <v>5</v>
      </c>
      <c r="AN8" s="3">
        <f t="shared" si="5"/>
        <v>0</v>
      </c>
      <c r="AO8" s="3">
        <v>0</v>
      </c>
      <c r="AP8" s="3">
        <f t="shared" si="6"/>
        <v>0</v>
      </c>
      <c r="AQ8" s="3">
        <v>2</v>
      </c>
      <c r="AR8" s="3">
        <f t="shared" si="7"/>
        <v>0</v>
      </c>
      <c r="AS8" s="3">
        <v>5</v>
      </c>
      <c r="AT8" s="5">
        <v>48</v>
      </c>
      <c r="AU8" s="28">
        <v>5</v>
      </c>
      <c r="BD8" s="7">
        <v>70</v>
      </c>
    </row>
    <row r="9" spans="1:56" ht="15.75" x14ac:dyDescent="0.25">
      <c r="A9" s="1">
        <v>5</v>
      </c>
      <c r="B9" s="79">
        <v>73.333333333333329</v>
      </c>
      <c r="C9" s="79">
        <v>83.333333333333343</v>
      </c>
      <c r="D9" s="79">
        <v>76.666666666666671</v>
      </c>
      <c r="E9" s="79">
        <v>83.333333333333343</v>
      </c>
      <c r="F9" s="9">
        <f t="shared" si="8"/>
        <v>5377.7777777777774</v>
      </c>
      <c r="G9" s="9">
        <f t="shared" si="9"/>
        <v>6944.4444444444462</v>
      </c>
      <c r="H9" s="9">
        <f t="shared" si="10"/>
        <v>5877.7777777777783</v>
      </c>
      <c r="I9" s="9">
        <f t="shared" si="0"/>
        <v>6944.4444444444462</v>
      </c>
      <c r="J9" s="25"/>
      <c r="K9" s="30"/>
      <c r="L9" s="25"/>
      <c r="M9" s="9">
        <f t="shared" si="1"/>
        <v>0</v>
      </c>
      <c r="N9" s="9">
        <f t="shared" si="1"/>
        <v>0</v>
      </c>
      <c r="O9" s="9">
        <f t="shared" si="1"/>
        <v>0</v>
      </c>
      <c r="P9" s="82">
        <v>80</v>
      </c>
      <c r="Q9" s="82">
        <v>78</v>
      </c>
      <c r="R9" s="82">
        <v>96</v>
      </c>
      <c r="S9" s="82">
        <v>92</v>
      </c>
      <c r="T9" s="9">
        <f t="shared" si="11"/>
        <v>6400</v>
      </c>
      <c r="U9" s="9">
        <f t="shared" si="12"/>
        <v>6084</v>
      </c>
      <c r="V9" s="9">
        <f t="shared" si="13"/>
        <v>9216</v>
      </c>
      <c r="W9" s="9">
        <f t="shared" si="2"/>
        <v>8464</v>
      </c>
      <c r="X9" s="2">
        <v>52</v>
      </c>
      <c r="Y9" s="3">
        <f>COUNTIF(B5:B41,"52")</f>
        <v>0</v>
      </c>
      <c r="Z9" s="3">
        <f>COUNTIF(C5:C41,"52")</f>
        <v>0</v>
      </c>
      <c r="AA9" s="3">
        <f>COUNTIF(E5:E41,"52")</f>
        <v>0</v>
      </c>
      <c r="AB9" s="3">
        <f>COUNTIF(J5:J39,"52")</f>
        <v>0</v>
      </c>
      <c r="AC9" s="3">
        <f>COUNTIF(K5:K39,"52")</f>
        <v>0</v>
      </c>
      <c r="AD9" s="3">
        <f>COUNTIF(L5:L39,"52")</f>
        <v>0</v>
      </c>
      <c r="AE9" s="3">
        <f>COUNTIF(P5:P39,"52")</f>
        <v>0</v>
      </c>
      <c r="AF9" s="3">
        <f>COUNTIF(Q5:Q39,"52")</f>
        <v>0</v>
      </c>
      <c r="AG9" s="3">
        <f>COUNTIF(S5:S39,"52")</f>
        <v>0</v>
      </c>
      <c r="AH9" s="3">
        <f>Y9+AB9+AE9</f>
        <v>0</v>
      </c>
      <c r="AI9" s="3">
        <v>2</v>
      </c>
      <c r="AJ9" s="3">
        <f t="shared" si="3"/>
        <v>0</v>
      </c>
      <c r="AK9" s="3">
        <v>5</v>
      </c>
      <c r="AL9" s="3">
        <f t="shared" si="4"/>
        <v>0</v>
      </c>
      <c r="AM9" s="3">
        <v>7</v>
      </c>
      <c r="AN9" s="3">
        <f t="shared" si="5"/>
        <v>0</v>
      </c>
      <c r="AO9" s="3">
        <v>3</v>
      </c>
      <c r="AP9" s="3">
        <f t="shared" si="6"/>
        <v>0</v>
      </c>
      <c r="AQ9" s="3">
        <v>3</v>
      </c>
      <c r="AR9" s="3">
        <f t="shared" si="7"/>
        <v>0</v>
      </c>
      <c r="AS9" s="3">
        <v>8</v>
      </c>
      <c r="AT9" s="5">
        <v>52</v>
      </c>
      <c r="AU9" s="28">
        <v>7</v>
      </c>
      <c r="BD9" s="7">
        <v>73</v>
      </c>
    </row>
    <row r="10" spans="1:56" ht="15.75" x14ac:dyDescent="0.25">
      <c r="A10" s="1">
        <v>6</v>
      </c>
      <c r="B10" s="79">
        <v>73</v>
      </c>
      <c r="C10" s="79">
        <v>80</v>
      </c>
      <c r="D10" s="79">
        <v>86.666666666666671</v>
      </c>
      <c r="E10" s="79">
        <v>100</v>
      </c>
      <c r="F10" s="9">
        <f t="shared" si="8"/>
        <v>5329</v>
      </c>
      <c r="G10" s="9">
        <f t="shared" si="9"/>
        <v>6400</v>
      </c>
      <c r="H10" s="9">
        <f t="shared" si="10"/>
        <v>7511.1111111111122</v>
      </c>
      <c r="I10" s="9">
        <f t="shared" si="0"/>
        <v>10000</v>
      </c>
      <c r="J10" s="30"/>
      <c r="K10" s="25"/>
      <c r="L10" s="25"/>
      <c r="M10" s="9">
        <f t="shared" si="1"/>
        <v>0</v>
      </c>
      <c r="N10" s="9">
        <f t="shared" si="1"/>
        <v>0</v>
      </c>
      <c r="O10" s="9">
        <f t="shared" si="1"/>
        <v>0</v>
      </c>
      <c r="P10" s="82">
        <v>96</v>
      </c>
      <c r="Q10" s="82">
        <v>96</v>
      </c>
      <c r="R10" s="82">
        <v>80</v>
      </c>
      <c r="S10" s="80">
        <v>46.666666666666664</v>
      </c>
      <c r="T10" s="9">
        <f t="shared" si="11"/>
        <v>9216</v>
      </c>
      <c r="U10" s="9">
        <f t="shared" si="12"/>
        <v>9216</v>
      </c>
      <c r="V10" s="9">
        <f t="shared" si="13"/>
        <v>6400</v>
      </c>
      <c r="W10" s="9">
        <f t="shared" si="2"/>
        <v>2177.7777777777774</v>
      </c>
      <c r="X10" s="2">
        <v>56</v>
      </c>
      <c r="Y10" s="3">
        <f>COUNTIF(B5:B41,"56")</f>
        <v>0</v>
      </c>
      <c r="Z10" s="3">
        <f>COUNTIF(C5:C41,"56")</f>
        <v>0</v>
      </c>
      <c r="AA10" s="3">
        <f>COUNTIF(E5:E41,"56")</f>
        <v>0</v>
      </c>
      <c r="AB10" s="3">
        <f>COUNTIF(J5:J39,"56")</f>
        <v>0</v>
      </c>
      <c r="AC10" s="3">
        <f>COUNTIF(K5:K39,"56")</f>
        <v>0</v>
      </c>
      <c r="AD10" s="3">
        <f>COUNTIF(L5:L39,"56")</f>
        <v>0</v>
      </c>
      <c r="AE10" s="3">
        <f>COUNTIF(P5:P39,"56")</f>
        <v>0</v>
      </c>
      <c r="AF10" s="3">
        <f>COUNTIF(Q5:Q39,"56")</f>
        <v>0</v>
      </c>
      <c r="AG10" s="3">
        <f>COUNTIF(S5:S39,"56")</f>
        <v>0</v>
      </c>
      <c r="AH10" s="3">
        <f t="shared" si="14"/>
        <v>0</v>
      </c>
      <c r="AI10" s="3">
        <v>3</v>
      </c>
      <c r="AJ10" s="3">
        <f t="shared" si="3"/>
        <v>0</v>
      </c>
      <c r="AK10" s="3">
        <v>6</v>
      </c>
      <c r="AL10" s="3">
        <f t="shared" si="4"/>
        <v>0</v>
      </c>
      <c r="AM10" s="3">
        <v>8</v>
      </c>
      <c r="AN10" s="3">
        <f t="shared" si="5"/>
        <v>0</v>
      </c>
      <c r="AO10" s="3">
        <v>3</v>
      </c>
      <c r="AP10" s="3">
        <f t="shared" si="6"/>
        <v>0</v>
      </c>
      <c r="AQ10" s="3">
        <v>5</v>
      </c>
      <c r="AR10" s="3">
        <f t="shared" si="7"/>
        <v>0</v>
      </c>
      <c r="AS10" s="3">
        <v>9</v>
      </c>
      <c r="AT10" s="5">
        <v>56</v>
      </c>
      <c r="AU10" s="28">
        <v>8</v>
      </c>
      <c r="BD10" s="6">
        <v>40</v>
      </c>
    </row>
    <row r="11" spans="1:56" ht="15.75" x14ac:dyDescent="0.25">
      <c r="A11" s="1">
        <v>7</v>
      </c>
      <c r="B11" s="79">
        <v>83.333333333333343</v>
      </c>
      <c r="C11" s="79">
        <v>83.333333333333343</v>
      </c>
      <c r="D11" s="79">
        <v>93.333333333333329</v>
      </c>
      <c r="E11" s="80">
        <v>83.333333333333343</v>
      </c>
      <c r="F11" s="9">
        <f t="shared" si="8"/>
        <v>6944.4444444444462</v>
      </c>
      <c r="G11" s="9">
        <f t="shared" si="9"/>
        <v>6944.4444444444462</v>
      </c>
      <c r="H11" s="9">
        <f t="shared" si="10"/>
        <v>8711.1111111111095</v>
      </c>
      <c r="I11" s="9">
        <f t="shared" si="0"/>
        <v>6944.4444444444462</v>
      </c>
      <c r="J11" s="25"/>
      <c r="K11" s="25"/>
      <c r="L11" s="25"/>
      <c r="M11" s="9">
        <f t="shared" si="1"/>
        <v>0</v>
      </c>
      <c r="N11" s="9">
        <f t="shared" si="1"/>
        <v>0</v>
      </c>
      <c r="O11" s="9">
        <f t="shared" si="1"/>
        <v>0</v>
      </c>
      <c r="P11" s="82">
        <v>84</v>
      </c>
      <c r="Q11" s="82">
        <v>80</v>
      </c>
      <c r="R11" s="80">
        <v>56.666666666666664</v>
      </c>
      <c r="S11" s="80">
        <v>56.666666666666664</v>
      </c>
      <c r="T11" s="9">
        <f t="shared" si="11"/>
        <v>7056</v>
      </c>
      <c r="U11" s="9">
        <f t="shared" si="12"/>
        <v>6400</v>
      </c>
      <c r="V11" s="9">
        <f t="shared" si="13"/>
        <v>3211.1111111111109</v>
      </c>
      <c r="W11" s="9">
        <f t="shared" si="2"/>
        <v>3211.1111111111109</v>
      </c>
      <c r="X11" s="2">
        <v>60</v>
      </c>
      <c r="Y11" s="3">
        <f>COUNTIF(B5:B41,"60")</f>
        <v>2</v>
      </c>
      <c r="Z11" s="3">
        <f>COUNTIF(C5:C41,"60")</f>
        <v>1</v>
      </c>
      <c r="AA11" s="3">
        <f>COUNTIF(E5:E41,"60")</f>
        <v>1</v>
      </c>
      <c r="AB11" s="3">
        <f>COUNTIF(J5:J39,"60")</f>
        <v>0</v>
      </c>
      <c r="AC11" s="3">
        <f>COUNTIF(K5:K39,"60")</f>
        <v>0</v>
      </c>
      <c r="AD11" s="3">
        <f>COUNTIF(L5:L39,"60")</f>
        <v>0</v>
      </c>
      <c r="AE11" s="3">
        <f>COUNTIF(P5:P39,"60")</f>
        <v>1</v>
      </c>
      <c r="AF11" s="3">
        <f>COUNTIF(Q5:Q39,"60")</f>
        <v>0</v>
      </c>
      <c r="AG11" s="3">
        <f>COUNTIF(S5:S39,"60")</f>
        <v>1</v>
      </c>
      <c r="AH11" s="3">
        <f t="shared" si="14"/>
        <v>3</v>
      </c>
      <c r="AI11" s="3">
        <v>5</v>
      </c>
      <c r="AJ11" s="3">
        <f t="shared" si="3"/>
        <v>1</v>
      </c>
      <c r="AK11" s="3">
        <v>7</v>
      </c>
      <c r="AL11" s="31">
        <f t="shared" si="4"/>
        <v>2</v>
      </c>
      <c r="AM11" s="31">
        <v>10</v>
      </c>
      <c r="AN11" s="3">
        <f t="shared" si="5"/>
        <v>4</v>
      </c>
      <c r="AO11" s="3">
        <v>4</v>
      </c>
      <c r="AP11" s="3">
        <f t="shared" si="6"/>
        <v>0</v>
      </c>
      <c r="AQ11" s="3">
        <v>8</v>
      </c>
      <c r="AR11" s="31">
        <f t="shared" si="7"/>
        <v>2</v>
      </c>
      <c r="AS11" s="31">
        <v>10</v>
      </c>
      <c r="AT11" s="5">
        <v>60</v>
      </c>
      <c r="AU11" s="28">
        <v>10</v>
      </c>
      <c r="BD11" s="6">
        <v>73</v>
      </c>
    </row>
    <row r="12" spans="1:56" ht="15.75" x14ac:dyDescent="0.25">
      <c r="A12" s="1">
        <v>8</v>
      </c>
      <c r="B12" s="79">
        <v>73.333333333333329</v>
      </c>
      <c r="C12" s="80">
        <v>66.666666666666657</v>
      </c>
      <c r="D12" s="80">
        <v>76.666666666666671</v>
      </c>
      <c r="E12" s="80">
        <v>70</v>
      </c>
      <c r="F12" s="9">
        <f t="shared" si="8"/>
        <v>5377.7777777777774</v>
      </c>
      <c r="G12" s="9">
        <f t="shared" si="9"/>
        <v>4444.4444444444434</v>
      </c>
      <c r="H12" s="9">
        <f t="shared" si="10"/>
        <v>5877.7777777777783</v>
      </c>
      <c r="I12" s="9">
        <f t="shared" si="0"/>
        <v>4900</v>
      </c>
      <c r="J12" s="25"/>
      <c r="K12" s="25"/>
      <c r="L12" s="25"/>
      <c r="M12" s="9">
        <f t="shared" si="1"/>
        <v>0</v>
      </c>
      <c r="N12" s="9">
        <f t="shared" si="1"/>
        <v>0</v>
      </c>
      <c r="O12" s="9">
        <f t="shared" si="1"/>
        <v>0</v>
      </c>
      <c r="P12" s="82">
        <v>78</v>
      </c>
      <c r="Q12" s="82">
        <v>80</v>
      </c>
      <c r="R12" s="80">
        <v>60</v>
      </c>
      <c r="S12" s="80">
        <v>43.333333333333336</v>
      </c>
      <c r="T12" s="9">
        <f t="shared" si="11"/>
        <v>6084</v>
      </c>
      <c r="U12" s="9">
        <f t="shared" si="12"/>
        <v>6400</v>
      </c>
      <c r="V12" s="9">
        <f t="shared" si="13"/>
        <v>3600</v>
      </c>
      <c r="W12" s="9">
        <f t="shared" si="2"/>
        <v>1877.7777777777781</v>
      </c>
      <c r="X12" s="2">
        <v>64</v>
      </c>
      <c r="Y12" s="3">
        <f>COUNTIF(B5:B41,"64")</f>
        <v>0</v>
      </c>
      <c r="Z12" s="3">
        <f>COUNTIF(C5:C41,"64")</f>
        <v>0</v>
      </c>
      <c r="AA12" s="3">
        <f>COUNTIF(E5:E41,"64")</f>
        <v>0</v>
      </c>
      <c r="AB12" s="3">
        <f>COUNTIF(J5:J39,"64")</f>
        <v>0</v>
      </c>
      <c r="AC12" s="3">
        <f>COUNTIF(K5:K39,"64")</f>
        <v>0</v>
      </c>
      <c r="AD12" s="3">
        <f>COUNTIF(L5:L39,"64")</f>
        <v>0</v>
      </c>
      <c r="AE12" s="3">
        <f>COUNTIF(P5:P39,"64")</f>
        <v>1</v>
      </c>
      <c r="AF12" s="3">
        <f>COUNTIF(Q5:Q39,"64")</f>
        <v>0</v>
      </c>
      <c r="AG12" s="3">
        <f>COUNTIF(S5:S39,"64")</f>
        <v>0</v>
      </c>
      <c r="AH12" s="3">
        <f t="shared" si="14"/>
        <v>1</v>
      </c>
      <c r="AI12" s="3">
        <v>6</v>
      </c>
      <c r="AJ12" s="3">
        <f>Z12+AC12+AF12</f>
        <v>0</v>
      </c>
      <c r="AK12" s="3">
        <v>9</v>
      </c>
      <c r="AL12" s="3">
        <f t="shared" si="4"/>
        <v>0</v>
      </c>
      <c r="AM12" s="3">
        <v>8</v>
      </c>
      <c r="AN12" s="3">
        <f t="shared" si="5"/>
        <v>0</v>
      </c>
      <c r="AO12" s="3">
        <v>5</v>
      </c>
      <c r="AP12" s="3">
        <f t="shared" si="6"/>
        <v>0</v>
      </c>
      <c r="AQ12" s="3">
        <v>7</v>
      </c>
      <c r="AR12" s="4">
        <f t="shared" si="7"/>
        <v>1</v>
      </c>
      <c r="AS12" s="4">
        <v>11</v>
      </c>
      <c r="AT12" s="5">
        <v>64</v>
      </c>
      <c r="AU12" s="28">
        <v>8</v>
      </c>
      <c r="BD12" s="6">
        <v>73</v>
      </c>
    </row>
    <row r="13" spans="1:56" ht="15.75" x14ac:dyDescent="0.25">
      <c r="A13" s="1">
        <v>9</v>
      </c>
      <c r="B13" s="79">
        <v>90</v>
      </c>
      <c r="C13" s="80">
        <v>83.333333333333343</v>
      </c>
      <c r="D13" s="80">
        <v>73.333333333333329</v>
      </c>
      <c r="E13" s="80">
        <v>66.666666666666657</v>
      </c>
      <c r="F13" s="9">
        <f t="shared" si="8"/>
        <v>8100</v>
      </c>
      <c r="G13" s="9">
        <f t="shared" si="9"/>
        <v>6944.4444444444462</v>
      </c>
      <c r="H13" s="9">
        <f t="shared" si="10"/>
        <v>5377.7777777777774</v>
      </c>
      <c r="I13" s="9">
        <f t="shared" si="0"/>
        <v>4444.4444444444434</v>
      </c>
      <c r="J13" s="25"/>
      <c r="K13" s="25"/>
      <c r="L13" s="25"/>
      <c r="M13" s="9">
        <f t="shared" si="1"/>
        <v>0</v>
      </c>
      <c r="N13" s="9">
        <f t="shared" si="1"/>
        <v>0</v>
      </c>
      <c r="O13" s="9">
        <f t="shared" si="1"/>
        <v>0</v>
      </c>
      <c r="P13" s="82">
        <v>94</v>
      </c>
      <c r="Q13" s="80">
        <v>40</v>
      </c>
      <c r="R13" s="80">
        <v>73.333333333333329</v>
      </c>
      <c r="S13" s="80">
        <v>50</v>
      </c>
      <c r="T13" s="9">
        <f t="shared" si="11"/>
        <v>8836</v>
      </c>
      <c r="U13" s="9">
        <f t="shared" si="12"/>
        <v>1600</v>
      </c>
      <c r="V13" s="9">
        <f t="shared" si="13"/>
        <v>5377.7777777777774</v>
      </c>
      <c r="W13" s="9">
        <f t="shared" si="2"/>
        <v>2500</v>
      </c>
      <c r="X13" s="2">
        <v>68</v>
      </c>
      <c r="Y13" s="3">
        <f>COUNTIF(B5:B41,"68")</f>
        <v>0</v>
      </c>
      <c r="Z13" s="3">
        <f>COUNTIF(C5:C41,"68")</f>
        <v>1</v>
      </c>
      <c r="AA13" s="3">
        <f>COUNTIF(E5:E41,"68")</f>
        <v>0</v>
      </c>
      <c r="AB13" s="3">
        <f>COUNTIF(J5:J39,"68")</f>
        <v>0</v>
      </c>
      <c r="AC13" s="3">
        <f>COUNTIF(K5:K39,"68")</f>
        <v>0</v>
      </c>
      <c r="AD13" s="3">
        <f>COUNTIF(L5:L39,"68")</f>
        <v>0</v>
      </c>
      <c r="AE13" s="3">
        <f>COUNTIF(P5:P39,"68")</f>
        <v>0</v>
      </c>
      <c r="AF13" s="3">
        <f>COUNTIF(Q5:Q39,"68")</f>
        <v>0</v>
      </c>
      <c r="AG13" s="3">
        <f>COUNTIF(S5:S39,"68")</f>
        <v>0</v>
      </c>
      <c r="AH13" s="3">
        <f t="shared" si="14"/>
        <v>0</v>
      </c>
      <c r="AI13" s="3">
        <v>8</v>
      </c>
      <c r="AJ13" s="4">
        <f t="shared" si="3"/>
        <v>1</v>
      </c>
      <c r="AK13" s="4">
        <v>10</v>
      </c>
      <c r="AL13" s="3">
        <f t="shared" si="4"/>
        <v>0</v>
      </c>
      <c r="AM13" s="3">
        <v>6</v>
      </c>
      <c r="AN13" s="3">
        <f t="shared" si="5"/>
        <v>1</v>
      </c>
      <c r="AO13" s="3">
        <v>6</v>
      </c>
      <c r="AP13" s="31">
        <f t="shared" si="6"/>
        <v>0</v>
      </c>
      <c r="AQ13" s="31">
        <v>10</v>
      </c>
      <c r="AR13" s="3">
        <f t="shared" si="7"/>
        <v>0</v>
      </c>
      <c r="AS13" s="3">
        <v>8</v>
      </c>
      <c r="AT13" s="5">
        <v>68</v>
      </c>
      <c r="AU13" s="28">
        <v>6</v>
      </c>
      <c r="BD13" s="6">
        <v>83</v>
      </c>
    </row>
    <row r="14" spans="1:56" ht="15.75" x14ac:dyDescent="0.25">
      <c r="A14" s="1">
        <v>10</v>
      </c>
      <c r="B14" s="79">
        <v>75</v>
      </c>
      <c r="C14" s="80">
        <v>70</v>
      </c>
      <c r="D14" s="80">
        <v>0</v>
      </c>
      <c r="E14" s="81">
        <v>40</v>
      </c>
      <c r="F14" s="9">
        <f t="shared" si="8"/>
        <v>5625</v>
      </c>
      <c r="G14" s="9">
        <f t="shared" si="9"/>
        <v>4900</v>
      </c>
      <c r="H14" s="9">
        <f t="shared" si="10"/>
        <v>0</v>
      </c>
      <c r="I14" s="9">
        <f t="shared" si="0"/>
        <v>1600</v>
      </c>
      <c r="J14" s="25"/>
      <c r="K14" s="25"/>
      <c r="L14" s="25"/>
      <c r="M14" s="9">
        <f t="shared" si="1"/>
        <v>0</v>
      </c>
      <c r="N14" s="9">
        <f t="shared" si="1"/>
        <v>0</v>
      </c>
      <c r="O14" s="9">
        <f t="shared" si="1"/>
        <v>0</v>
      </c>
      <c r="P14" s="82">
        <v>92</v>
      </c>
      <c r="Q14" s="80">
        <v>50</v>
      </c>
      <c r="R14" s="80">
        <v>73</v>
      </c>
      <c r="S14" s="80">
        <v>50</v>
      </c>
      <c r="T14" s="9">
        <f t="shared" si="11"/>
        <v>8464</v>
      </c>
      <c r="U14" s="9">
        <f t="shared" si="12"/>
        <v>2500</v>
      </c>
      <c r="V14" s="9">
        <f t="shared" si="13"/>
        <v>5329</v>
      </c>
      <c r="W14" s="9">
        <f t="shared" si="2"/>
        <v>2500</v>
      </c>
      <c r="X14" s="2">
        <v>72</v>
      </c>
      <c r="Y14" s="3">
        <f>COUNTIF(B5:B41,"72")</f>
        <v>0</v>
      </c>
      <c r="Z14" s="3">
        <f>COUNTIF(C5:C41,"72")</f>
        <v>0</v>
      </c>
      <c r="AA14" s="3">
        <f>COUNTIF(E5:E41,"72")</f>
        <v>0</v>
      </c>
      <c r="AB14" s="3">
        <f>COUNTIF(J5:J39,"72")</f>
        <v>0</v>
      </c>
      <c r="AC14" s="3">
        <f>COUNTIF(K5:K39,"72")</f>
        <v>0</v>
      </c>
      <c r="AD14" s="3">
        <f>COUNTIF(L5:L39,"72")</f>
        <v>0</v>
      </c>
      <c r="AE14" s="3">
        <f>COUNTIF(P5:P39,"72")</f>
        <v>0</v>
      </c>
      <c r="AF14" s="3">
        <f>COUNTIF(Q5:Q39,"72")</f>
        <v>1</v>
      </c>
      <c r="AG14" s="3">
        <f>COUNTIF(S5:S39,"72")</f>
        <v>1</v>
      </c>
      <c r="AH14" s="3">
        <f t="shared" si="14"/>
        <v>0</v>
      </c>
      <c r="AI14" s="3">
        <v>13</v>
      </c>
      <c r="AJ14" s="31">
        <f t="shared" si="3"/>
        <v>1</v>
      </c>
      <c r="AK14" s="31">
        <v>13</v>
      </c>
      <c r="AL14" s="3">
        <f t="shared" si="4"/>
        <v>1</v>
      </c>
      <c r="AM14" s="3">
        <v>4</v>
      </c>
      <c r="AN14" s="3">
        <f t="shared" si="5"/>
        <v>0</v>
      </c>
      <c r="AO14" s="3">
        <v>11</v>
      </c>
      <c r="AP14" s="3">
        <f t="shared" si="6"/>
        <v>0</v>
      </c>
      <c r="AQ14" s="3">
        <v>10</v>
      </c>
      <c r="AR14" s="3">
        <f t="shared" si="7"/>
        <v>2</v>
      </c>
      <c r="AS14" s="3">
        <v>9</v>
      </c>
      <c r="AT14" s="5">
        <v>72</v>
      </c>
      <c r="AU14" s="28">
        <v>4</v>
      </c>
      <c r="BD14" s="7">
        <v>63</v>
      </c>
    </row>
    <row r="15" spans="1:56" ht="15.75" x14ac:dyDescent="0.25">
      <c r="A15" s="1">
        <v>11</v>
      </c>
      <c r="B15" s="79">
        <v>93.333333333333329</v>
      </c>
      <c r="C15" s="80">
        <v>63.333333333333329</v>
      </c>
      <c r="D15" s="80">
        <v>80</v>
      </c>
      <c r="E15" s="81">
        <v>60</v>
      </c>
      <c r="F15" s="9">
        <f t="shared" si="8"/>
        <v>8711.1111111111095</v>
      </c>
      <c r="G15" s="9">
        <f t="shared" si="9"/>
        <v>4011.1111111111104</v>
      </c>
      <c r="H15" s="9">
        <f t="shared" si="10"/>
        <v>6400</v>
      </c>
      <c r="I15" s="9">
        <f t="shared" si="0"/>
        <v>3600</v>
      </c>
      <c r="J15" s="25"/>
      <c r="K15" s="25"/>
      <c r="L15" s="25"/>
      <c r="M15" s="9">
        <f t="shared" si="1"/>
        <v>0</v>
      </c>
      <c r="N15" s="9">
        <f t="shared" si="1"/>
        <v>0</v>
      </c>
      <c r="O15" s="9">
        <f t="shared" si="1"/>
        <v>0</v>
      </c>
      <c r="P15" s="82">
        <v>80</v>
      </c>
      <c r="Q15" s="80">
        <v>46.666666666666664</v>
      </c>
      <c r="R15" s="80">
        <v>46.666666666666664</v>
      </c>
      <c r="S15" s="80">
        <v>50</v>
      </c>
      <c r="T15" s="9">
        <f t="shared" si="11"/>
        <v>6400</v>
      </c>
      <c r="U15" s="9">
        <f t="shared" si="12"/>
        <v>2177.7777777777774</v>
      </c>
      <c r="V15" s="9">
        <f t="shared" si="13"/>
        <v>2177.7777777777774</v>
      </c>
      <c r="W15" s="9">
        <f t="shared" si="2"/>
        <v>2500</v>
      </c>
      <c r="X15" s="2">
        <v>76</v>
      </c>
      <c r="Y15" s="3">
        <f>COUNTIF(B5:B41,"76")</f>
        <v>0</v>
      </c>
      <c r="Z15" s="3">
        <f>COUNTIF(C5:C41,"76")</f>
        <v>0</v>
      </c>
      <c r="AA15" s="3">
        <f>COUNTIF(E5:E41,"76")</f>
        <v>0</v>
      </c>
      <c r="AB15" s="3">
        <f>COUNTIF(J5:J39,"76")</f>
        <v>0</v>
      </c>
      <c r="AC15" s="3">
        <f>COUNTIF(K5:K39,"76")</f>
        <v>0</v>
      </c>
      <c r="AD15" s="3">
        <f>COUNTIF(L5:L39,"76")</f>
        <v>0</v>
      </c>
      <c r="AE15" s="3">
        <f>COUNTIF(P5:P39,"76")</f>
        <v>0</v>
      </c>
      <c r="AF15" s="3">
        <f>COUNTIF(Q5:Q39,"76")</f>
        <v>0</v>
      </c>
      <c r="AG15" s="3">
        <f>COUNTIF(S5:S39,"76")</f>
        <v>0</v>
      </c>
      <c r="AH15" s="31">
        <f>Y15+AB15+AE15</f>
        <v>0</v>
      </c>
      <c r="AI15" s="31">
        <v>12</v>
      </c>
      <c r="AJ15" s="3">
        <f>Z15+AC15+AF15</f>
        <v>0</v>
      </c>
      <c r="AK15" s="3">
        <v>10</v>
      </c>
      <c r="AL15" s="3">
        <f t="shared" si="4"/>
        <v>0</v>
      </c>
      <c r="AM15" s="3">
        <v>1</v>
      </c>
      <c r="AN15" s="31">
        <f t="shared" si="5"/>
        <v>0</v>
      </c>
      <c r="AO15" s="31">
        <v>9</v>
      </c>
      <c r="AP15" s="3">
        <f t="shared" si="6"/>
        <v>0</v>
      </c>
      <c r="AQ15" s="3">
        <v>7</v>
      </c>
      <c r="AR15" s="3">
        <f t="shared" si="7"/>
        <v>0</v>
      </c>
      <c r="AS15" s="3">
        <v>7</v>
      </c>
      <c r="AT15" s="5">
        <v>76</v>
      </c>
      <c r="AU15" s="28">
        <v>1</v>
      </c>
      <c r="BD15" s="7">
        <v>70</v>
      </c>
    </row>
    <row r="16" spans="1:56" ht="15.75" x14ac:dyDescent="0.25">
      <c r="A16" s="1">
        <v>12</v>
      </c>
      <c r="B16" s="79">
        <v>80</v>
      </c>
      <c r="C16" s="80">
        <v>73.333333333333329</v>
      </c>
      <c r="D16" s="80">
        <v>76.666666666666671</v>
      </c>
      <c r="E16" s="81">
        <v>75</v>
      </c>
      <c r="F16" s="9">
        <f t="shared" si="8"/>
        <v>6400</v>
      </c>
      <c r="G16" s="9">
        <f t="shared" si="9"/>
        <v>5377.7777777777774</v>
      </c>
      <c r="H16" s="9">
        <f t="shared" si="10"/>
        <v>5877.7777777777783</v>
      </c>
      <c r="I16" s="9">
        <f t="shared" si="0"/>
        <v>5625</v>
      </c>
      <c r="J16" s="25"/>
      <c r="K16" s="25"/>
      <c r="L16" s="30"/>
      <c r="M16" s="9">
        <f t="shared" si="1"/>
        <v>0</v>
      </c>
      <c r="N16" s="9">
        <f t="shared" si="1"/>
        <v>0</v>
      </c>
      <c r="O16" s="9">
        <f t="shared" si="1"/>
        <v>0</v>
      </c>
      <c r="P16" s="82">
        <v>94</v>
      </c>
      <c r="Q16" s="80">
        <v>0</v>
      </c>
      <c r="R16" s="83">
        <v>43.333333333333336</v>
      </c>
      <c r="S16" s="80">
        <v>50</v>
      </c>
      <c r="T16" s="9">
        <f t="shared" si="11"/>
        <v>8836</v>
      </c>
      <c r="U16" s="9">
        <f t="shared" si="12"/>
        <v>0</v>
      </c>
      <c r="V16" s="9">
        <f t="shared" si="13"/>
        <v>1877.7777777777781</v>
      </c>
      <c r="W16" s="9">
        <f t="shared" si="2"/>
        <v>2500</v>
      </c>
      <c r="X16" s="2">
        <v>80</v>
      </c>
      <c r="Y16" s="3">
        <f>COUNTIF(B5:B41,"80")</f>
        <v>2</v>
      </c>
      <c r="Z16" s="3">
        <f>COUNTIF(C5:C41,"80")</f>
        <v>3</v>
      </c>
      <c r="AA16" s="3">
        <f>COUNTIF(E5:E41,"80")</f>
        <v>1</v>
      </c>
      <c r="AB16" s="3">
        <f>COUNTIF(J5:J39,"80")</f>
        <v>0</v>
      </c>
      <c r="AC16" s="3">
        <f>COUNTIF(K5:K39,"80")</f>
        <v>0</v>
      </c>
      <c r="AD16" s="3">
        <f>COUNTIF(L5:L39,"80")</f>
        <v>0</v>
      </c>
      <c r="AE16" s="3">
        <f>COUNTIF(P5:P39,"80")</f>
        <v>2</v>
      </c>
      <c r="AF16" s="3">
        <f>COUNTIF(Q5:Q39,"80")</f>
        <v>2</v>
      </c>
      <c r="AG16" s="3">
        <f>COUNTIF(S5:S39,"80")</f>
        <v>0</v>
      </c>
      <c r="AH16" s="31">
        <f>Y16+AB16+AE16</f>
        <v>4</v>
      </c>
      <c r="AI16" s="31">
        <v>13</v>
      </c>
      <c r="AJ16" s="3">
        <f t="shared" si="3"/>
        <v>5</v>
      </c>
      <c r="AK16" s="3">
        <v>6</v>
      </c>
      <c r="AL16" s="3">
        <f t="shared" si="4"/>
        <v>1</v>
      </c>
      <c r="AM16" s="3">
        <v>1</v>
      </c>
      <c r="AN16" s="3">
        <f t="shared" si="5"/>
        <v>6</v>
      </c>
      <c r="AO16" s="3">
        <v>9</v>
      </c>
      <c r="AP16" s="3">
        <f t="shared" si="6"/>
        <v>0</v>
      </c>
      <c r="AQ16" s="3">
        <v>7</v>
      </c>
      <c r="AR16" s="3">
        <f t="shared" si="7"/>
        <v>4</v>
      </c>
      <c r="AS16" s="3">
        <v>4</v>
      </c>
      <c r="AT16" s="5">
        <v>80</v>
      </c>
      <c r="AU16" s="28">
        <v>1</v>
      </c>
      <c r="BD16" s="7">
        <v>56</v>
      </c>
    </row>
    <row r="17" spans="1:60" ht="15.75" x14ac:dyDescent="0.25">
      <c r="A17" s="1">
        <v>13</v>
      </c>
      <c r="B17" s="80">
        <v>66.666666666666657</v>
      </c>
      <c r="C17" s="80">
        <v>66.666666666666657</v>
      </c>
      <c r="D17" s="82">
        <v>76</v>
      </c>
      <c r="E17" s="24"/>
      <c r="F17" s="9">
        <f t="shared" si="8"/>
        <v>4444.4444444444434</v>
      </c>
      <c r="G17" s="9">
        <f t="shared" si="9"/>
        <v>4444.4444444444434</v>
      </c>
      <c r="H17" s="9">
        <f t="shared" si="10"/>
        <v>5776</v>
      </c>
      <c r="I17" s="9"/>
      <c r="J17" s="25"/>
      <c r="K17" s="25"/>
      <c r="L17" s="25"/>
      <c r="M17" s="9">
        <f t="shared" si="1"/>
        <v>0</v>
      </c>
      <c r="N17" s="9">
        <f t="shared" si="1"/>
        <v>0</v>
      </c>
      <c r="O17" s="9">
        <f t="shared" si="1"/>
        <v>0</v>
      </c>
      <c r="P17" s="82">
        <v>78</v>
      </c>
      <c r="Q17" s="80">
        <v>63.333333333333329</v>
      </c>
      <c r="R17" s="83">
        <v>0</v>
      </c>
      <c r="S17" s="80">
        <v>60</v>
      </c>
      <c r="T17" s="9">
        <f t="shared" si="11"/>
        <v>6084</v>
      </c>
      <c r="U17" s="9">
        <f t="shared" si="12"/>
        <v>4011.1111111111104</v>
      </c>
      <c r="V17" s="9">
        <f t="shared" si="13"/>
        <v>0</v>
      </c>
      <c r="W17" s="9">
        <f t="shared" si="2"/>
        <v>3600</v>
      </c>
      <c r="X17" s="2">
        <v>84</v>
      </c>
      <c r="Y17" s="3">
        <f>COUNTIF(B5:B41,"84")</f>
        <v>0</v>
      </c>
      <c r="Z17" s="3">
        <f>COUNTIF(C5:C41,"84")</f>
        <v>0</v>
      </c>
      <c r="AA17" s="3">
        <f>COUNTIF(E5:E41,"84")</f>
        <v>0</v>
      </c>
      <c r="AB17" s="3">
        <f>COUNTIF(J5:J39,"84")</f>
        <v>0</v>
      </c>
      <c r="AC17" s="3">
        <f>COUNTIF(K5:K39,"84")</f>
        <v>0</v>
      </c>
      <c r="AD17" s="3">
        <f>COUNTIF(L5:L39,"84")</f>
        <v>0</v>
      </c>
      <c r="AE17" s="3">
        <f>COUNTIF(P5:P39,"84")</f>
        <v>2</v>
      </c>
      <c r="AF17" s="3">
        <f>COUNTIF(Q5:Q39,"84")</f>
        <v>0</v>
      </c>
      <c r="AG17" s="3">
        <f>COUNTIF(S5:S39,"84")</f>
        <v>1</v>
      </c>
      <c r="AH17" s="3">
        <f t="shared" si="14"/>
        <v>2</v>
      </c>
      <c r="AI17" s="3">
        <v>9</v>
      </c>
      <c r="AJ17" s="3">
        <f t="shared" si="3"/>
        <v>0</v>
      </c>
      <c r="AK17" s="3">
        <v>7</v>
      </c>
      <c r="AL17" s="3">
        <f t="shared" si="4"/>
        <v>1</v>
      </c>
      <c r="AM17" s="3">
        <v>0</v>
      </c>
      <c r="AN17" s="3">
        <f t="shared" si="5"/>
        <v>0</v>
      </c>
      <c r="AO17" s="3">
        <v>9</v>
      </c>
      <c r="AP17" s="3">
        <f t="shared" si="6"/>
        <v>0</v>
      </c>
      <c r="AQ17" s="3">
        <v>4</v>
      </c>
      <c r="AR17" s="3">
        <f t="shared" si="7"/>
        <v>3</v>
      </c>
      <c r="AS17" s="3">
        <v>3</v>
      </c>
      <c r="AT17" s="5">
        <v>84</v>
      </c>
      <c r="AU17" s="28">
        <v>0</v>
      </c>
      <c r="BD17" s="6">
        <v>93</v>
      </c>
    </row>
    <row r="18" spans="1:60" ht="15.75" x14ac:dyDescent="0.25">
      <c r="A18" s="1">
        <v>14</v>
      </c>
      <c r="B18" s="80">
        <v>76.666666666666671</v>
      </c>
      <c r="C18" s="80">
        <v>76.666666666666671</v>
      </c>
      <c r="D18" s="82">
        <v>82</v>
      </c>
      <c r="E18" s="24"/>
      <c r="F18" s="9">
        <f t="shared" si="8"/>
        <v>5877.7777777777783</v>
      </c>
      <c r="G18" s="9">
        <f t="shared" si="9"/>
        <v>5877.7777777777783</v>
      </c>
      <c r="H18" s="9">
        <f t="shared" si="10"/>
        <v>6724</v>
      </c>
      <c r="I18" s="9"/>
      <c r="J18" s="25"/>
      <c r="K18" s="25"/>
      <c r="L18" s="25"/>
      <c r="M18" s="9">
        <f t="shared" si="1"/>
        <v>0</v>
      </c>
      <c r="N18" s="9">
        <f t="shared" si="1"/>
        <v>0</v>
      </c>
      <c r="O18" s="9">
        <f t="shared" si="1"/>
        <v>0</v>
      </c>
      <c r="P18" s="80">
        <v>50</v>
      </c>
      <c r="Q18" s="80">
        <v>50</v>
      </c>
      <c r="R18" s="83">
        <v>40</v>
      </c>
      <c r="S18" s="83">
        <v>30</v>
      </c>
      <c r="T18" s="9">
        <f t="shared" si="11"/>
        <v>2500</v>
      </c>
      <c r="U18" s="9">
        <f t="shared" si="12"/>
        <v>2500</v>
      </c>
      <c r="V18" s="9">
        <f t="shared" si="13"/>
        <v>1600</v>
      </c>
      <c r="W18" s="9">
        <f t="shared" si="2"/>
        <v>900</v>
      </c>
      <c r="X18" s="2">
        <v>88</v>
      </c>
      <c r="Y18" s="3">
        <f>COUNTIF(B5:B41,"88")</f>
        <v>0</v>
      </c>
      <c r="Z18" s="3">
        <f>COUNTIF(C5:C41,"88")</f>
        <v>1</v>
      </c>
      <c r="AA18" s="3">
        <f>COUNTIF(E5:E41,"88")</f>
        <v>0</v>
      </c>
      <c r="AB18" s="3">
        <f>COUNTIF(J5:J39,"88")</f>
        <v>0</v>
      </c>
      <c r="AC18" s="3">
        <f>COUNTIF(K5:K39,"88")</f>
        <v>0</v>
      </c>
      <c r="AD18" s="3">
        <f>COUNTIF(L5:L39,"88")</f>
        <v>0</v>
      </c>
      <c r="AE18" s="3">
        <f>COUNTIF(P5:P39,"88")</f>
        <v>0</v>
      </c>
      <c r="AF18" s="3">
        <f>COUNTIF(Q5:Q39,"88")</f>
        <v>0</v>
      </c>
      <c r="AG18" s="3">
        <f>COUNTIF(S5:S39,"88")</f>
        <v>0</v>
      </c>
      <c r="AH18" s="3">
        <f t="shared" si="14"/>
        <v>0</v>
      </c>
      <c r="AI18" s="3">
        <v>10</v>
      </c>
      <c r="AJ18" s="3">
        <f t="shared" si="3"/>
        <v>1</v>
      </c>
      <c r="AK18" s="3">
        <v>2</v>
      </c>
      <c r="AL18" s="3">
        <f t="shared" si="4"/>
        <v>0</v>
      </c>
      <c r="AM18" s="3">
        <v>0</v>
      </c>
      <c r="AN18" s="3">
        <f t="shared" si="5"/>
        <v>1</v>
      </c>
      <c r="AO18" s="3">
        <v>7</v>
      </c>
      <c r="AP18" s="3">
        <f t="shared" si="6"/>
        <v>0</v>
      </c>
      <c r="AQ18" s="3">
        <v>5</v>
      </c>
      <c r="AR18" s="3">
        <f t="shared" si="7"/>
        <v>0</v>
      </c>
      <c r="AS18" s="3">
        <v>0</v>
      </c>
      <c r="AT18" s="5">
        <v>88</v>
      </c>
      <c r="AU18" s="28">
        <v>0</v>
      </c>
      <c r="BD18" s="7">
        <v>66</v>
      </c>
    </row>
    <row r="19" spans="1:60" ht="15.75" x14ac:dyDescent="0.25">
      <c r="A19" s="1">
        <v>15</v>
      </c>
      <c r="B19" s="80">
        <v>73.333333333333329</v>
      </c>
      <c r="C19" s="80">
        <v>63.333333333333329</v>
      </c>
      <c r="D19" s="81">
        <v>55</v>
      </c>
      <c r="E19" s="24"/>
      <c r="F19" s="9">
        <f t="shared" si="8"/>
        <v>5377.7777777777774</v>
      </c>
      <c r="G19" s="9">
        <f t="shared" si="9"/>
        <v>4011.1111111111104</v>
      </c>
      <c r="H19" s="9">
        <f t="shared" si="10"/>
        <v>3025</v>
      </c>
      <c r="I19" s="9"/>
      <c r="J19" s="25"/>
      <c r="K19" s="25"/>
      <c r="L19" s="25"/>
      <c r="M19" s="9">
        <f t="shared" si="1"/>
        <v>0</v>
      </c>
      <c r="N19" s="9">
        <f t="shared" si="1"/>
        <v>0</v>
      </c>
      <c r="O19" s="9">
        <f t="shared" si="1"/>
        <v>0</v>
      </c>
      <c r="P19" s="80">
        <v>50</v>
      </c>
      <c r="Q19" s="83">
        <v>36.666666666666664</v>
      </c>
      <c r="R19" s="83">
        <v>0</v>
      </c>
      <c r="S19" s="83">
        <v>46.666666666666664</v>
      </c>
      <c r="T19" s="9">
        <f t="shared" si="11"/>
        <v>2500</v>
      </c>
      <c r="U19" s="9">
        <f t="shared" si="12"/>
        <v>1344.4444444444443</v>
      </c>
      <c r="V19" s="9">
        <f t="shared" si="13"/>
        <v>0</v>
      </c>
      <c r="W19" s="9">
        <f t="shared" si="2"/>
        <v>2177.7777777777774</v>
      </c>
      <c r="X19" s="2">
        <v>92</v>
      </c>
      <c r="Y19" s="3">
        <f>COUNTIF(B5:B41,"92")</f>
        <v>0</v>
      </c>
      <c r="Z19" s="3">
        <f>COUNTIF(C5:C41,"92")</f>
        <v>0</v>
      </c>
      <c r="AA19" s="3">
        <f>COUNTIF(E5:E41,"92")</f>
        <v>0</v>
      </c>
      <c r="AB19" s="3">
        <f>COUNTIF(J5:J39,"92")</f>
        <v>0</v>
      </c>
      <c r="AC19" s="3">
        <f>COUNTIF(K5:K39,"92")</f>
        <v>0</v>
      </c>
      <c r="AD19" s="3">
        <f>COUNTIF(L5:L39,"92")</f>
        <v>0</v>
      </c>
      <c r="AE19" s="3">
        <f>COUNTIF(P5:P39,"92")</f>
        <v>1</v>
      </c>
      <c r="AF19" s="3">
        <f>COUNTIF(Q5:Q39,"92")</f>
        <v>1</v>
      </c>
      <c r="AG19" s="3">
        <f>COUNTIF(S5:S39,"92")</f>
        <v>1</v>
      </c>
      <c r="AH19" s="3">
        <f t="shared" si="14"/>
        <v>1</v>
      </c>
      <c r="AI19" s="3">
        <v>6</v>
      </c>
      <c r="AJ19" s="3">
        <f t="shared" si="3"/>
        <v>1</v>
      </c>
      <c r="AK19" s="3">
        <v>3</v>
      </c>
      <c r="AL19" s="3">
        <f t="shared" si="4"/>
        <v>1</v>
      </c>
      <c r="AM19" s="3">
        <v>0</v>
      </c>
      <c r="AN19" s="3">
        <f t="shared" si="5"/>
        <v>0</v>
      </c>
      <c r="AO19" s="3">
        <v>6</v>
      </c>
      <c r="AP19" s="3">
        <f t="shared" si="6"/>
        <v>0</v>
      </c>
      <c r="AQ19" s="3">
        <v>3</v>
      </c>
      <c r="AR19" s="3">
        <f t="shared" si="7"/>
        <v>3</v>
      </c>
      <c r="AS19" s="3">
        <v>0</v>
      </c>
      <c r="AT19" s="5">
        <v>92</v>
      </c>
      <c r="AU19" s="28">
        <v>0</v>
      </c>
      <c r="BD19" s="6">
        <v>83</v>
      </c>
    </row>
    <row r="20" spans="1:60" ht="15.75" x14ac:dyDescent="0.25">
      <c r="A20" s="1">
        <v>16</v>
      </c>
      <c r="B20" s="80">
        <v>70</v>
      </c>
      <c r="C20" s="80">
        <v>83.333333333333343</v>
      </c>
      <c r="D20" s="81">
        <v>60</v>
      </c>
      <c r="E20" s="29"/>
      <c r="F20" s="9">
        <f t="shared" si="8"/>
        <v>4900</v>
      </c>
      <c r="G20" s="9">
        <f t="shared" si="9"/>
        <v>6944.4444444444462</v>
      </c>
      <c r="H20" s="9">
        <f t="shared" si="10"/>
        <v>3600</v>
      </c>
      <c r="I20" s="9"/>
      <c r="J20" s="25"/>
      <c r="K20" s="25"/>
      <c r="L20" s="25"/>
      <c r="M20" s="9">
        <f t="shared" si="1"/>
        <v>0</v>
      </c>
      <c r="N20" s="9">
        <f t="shared" si="1"/>
        <v>0</v>
      </c>
      <c r="O20" s="9">
        <f t="shared" si="1"/>
        <v>0</v>
      </c>
      <c r="P20" s="84">
        <v>56.666666666666664</v>
      </c>
      <c r="Q20" s="83">
        <v>63.333333333333329</v>
      </c>
      <c r="R20" s="81">
        <v>50</v>
      </c>
      <c r="S20" s="7"/>
      <c r="T20" s="9">
        <f t="shared" si="11"/>
        <v>3211.1111111111109</v>
      </c>
      <c r="U20" s="9">
        <f t="shared" si="12"/>
        <v>4011.1111111111104</v>
      </c>
      <c r="V20" s="9">
        <f t="shared" si="13"/>
        <v>2500</v>
      </c>
      <c r="W20" s="9">
        <f t="shared" si="2"/>
        <v>0</v>
      </c>
      <c r="X20" s="2">
        <v>96</v>
      </c>
      <c r="Y20" s="3">
        <f>COUNTIF(B5:B41,"96")</f>
        <v>0</v>
      </c>
      <c r="Z20" s="3">
        <f>COUNTIF(C5:C41,"96")</f>
        <v>0</v>
      </c>
      <c r="AA20" s="3">
        <f>COUNTIF(E5:E41,"96")</f>
        <v>0</v>
      </c>
      <c r="AB20" s="3">
        <f>COUNTIF(J5:J39,"96")</f>
        <v>0</v>
      </c>
      <c r="AC20" s="3">
        <f>COUNTIF(K5:K39,"96")</f>
        <v>0</v>
      </c>
      <c r="AD20" s="3">
        <f>COUNTIF(L5:L39,"96")</f>
        <v>0</v>
      </c>
      <c r="AE20" s="3">
        <f>COUNTIF(P5:P39,"96")</f>
        <v>1</v>
      </c>
      <c r="AF20" s="3">
        <f>COUNTIF(Q5:Q39,"96")</f>
        <v>1</v>
      </c>
      <c r="AG20" s="3">
        <f>COUNTIF(S5:S39,"96")</f>
        <v>0</v>
      </c>
      <c r="AH20" s="3">
        <f t="shared" si="14"/>
        <v>1</v>
      </c>
      <c r="AI20" s="3">
        <v>5</v>
      </c>
      <c r="AJ20" s="3">
        <f t="shared" si="3"/>
        <v>1</v>
      </c>
      <c r="AK20" s="3">
        <v>1</v>
      </c>
      <c r="AL20" s="3">
        <f t="shared" si="4"/>
        <v>0</v>
      </c>
      <c r="AM20" s="3">
        <v>0</v>
      </c>
      <c r="AN20" s="3">
        <f t="shared" si="5"/>
        <v>0</v>
      </c>
      <c r="AO20" s="3">
        <v>3</v>
      </c>
      <c r="AP20" s="3">
        <f t="shared" si="6"/>
        <v>0</v>
      </c>
      <c r="AQ20" s="3">
        <v>3</v>
      </c>
      <c r="AR20" s="3">
        <f t="shared" si="7"/>
        <v>2</v>
      </c>
      <c r="AS20" s="3">
        <v>0</v>
      </c>
      <c r="AT20" s="5">
        <v>96</v>
      </c>
      <c r="AU20" s="28">
        <v>0</v>
      </c>
      <c r="BD20" s="6">
        <v>96</v>
      </c>
    </row>
    <row r="21" spans="1:60" ht="15.75" x14ac:dyDescent="0.25">
      <c r="A21" s="1">
        <v>17</v>
      </c>
      <c r="B21" s="80">
        <v>73.333333333333329</v>
      </c>
      <c r="C21" s="82">
        <v>88</v>
      </c>
      <c r="D21" s="81">
        <v>40</v>
      </c>
      <c r="E21" s="29"/>
      <c r="F21" s="9">
        <f t="shared" si="8"/>
        <v>5377.7777777777774</v>
      </c>
      <c r="G21" s="9">
        <f t="shared" si="9"/>
        <v>7744</v>
      </c>
      <c r="H21" s="9">
        <f t="shared" si="10"/>
        <v>1600</v>
      </c>
      <c r="I21" s="9"/>
      <c r="J21" s="25"/>
      <c r="K21" s="25"/>
      <c r="L21" s="25"/>
      <c r="M21" s="9">
        <f t="shared" si="1"/>
        <v>0</v>
      </c>
      <c r="N21" s="9">
        <f t="shared" si="1"/>
        <v>0</v>
      </c>
      <c r="O21" s="9">
        <f t="shared" si="1"/>
        <v>0</v>
      </c>
      <c r="P21" s="80">
        <v>63.333333333333329</v>
      </c>
      <c r="Q21" s="83">
        <v>50</v>
      </c>
      <c r="R21" s="27"/>
      <c r="S21" s="6"/>
      <c r="T21" s="9">
        <f t="shared" si="11"/>
        <v>4011.1111111111104</v>
      </c>
      <c r="U21" s="9">
        <f t="shared" si="12"/>
        <v>2500</v>
      </c>
      <c r="V21" s="9"/>
      <c r="W21" s="9"/>
      <c r="X21" s="2">
        <v>100</v>
      </c>
      <c r="Y21" s="3">
        <f>COUNTIF(B5:B41,"100")</f>
        <v>0</v>
      </c>
      <c r="Z21" s="3">
        <f>COUNTIF(C5:C41,"100")</f>
        <v>0</v>
      </c>
      <c r="AA21" s="3">
        <f>COUNTIF(E5:E41,"100")</f>
        <v>1</v>
      </c>
      <c r="AB21" s="3">
        <f>COUNTIF(J5:J39,"100")</f>
        <v>0</v>
      </c>
      <c r="AC21" s="3">
        <f>COUNTIF(K5:K39,"100")</f>
        <v>0</v>
      </c>
      <c r="AD21" s="3">
        <f>COUNTIF(L5:L39,"100")</f>
        <v>0</v>
      </c>
      <c r="AE21" s="3">
        <f>COUNTIF(P5:P39,"100")</f>
        <v>0</v>
      </c>
      <c r="AF21" s="3">
        <f>COUNTIF(Q5:Q39,"100")</f>
        <v>0</v>
      </c>
      <c r="AG21" s="3">
        <f>COUNTIF(S5:S39,"100")</f>
        <v>0</v>
      </c>
      <c r="AH21" s="3">
        <f t="shared" si="14"/>
        <v>0</v>
      </c>
      <c r="AI21" s="3">
        <v>4</v>
      </c>
      <c r="AJ21" s="3">
        <f>Z21+AC21+AF21</f>
        <v>0</v>
      </c>
      <c r="AK21" s="3">
        <v>2</v>
      </c>
      <c r="AL21" s="3">
        <f t="shared" si="4"/>
        <v>1</v>
      </c>
      <c r="AM21" s="3">
        <v>0</v>
      </c>
      <c r="AN21" s="3">
        <f t="shared" si="5"/>
        <v>1</v>
      </c>
      <c r="AO21" s="3">
        <v>4</v>
      </c>
      <c r="AP21" s="3">
        <f t="shared" si="6"/>
        <v>0</v>
      </c>
      <c r="AQ21" s="3">
        <v>2</v>
      </c>
      <c r="AR21" s="3">
        <f t="shared" si="7"/>
        <v>0</v>
      </c>
      <c r="AS21" s="3">
        <v>0</v>
      </c>
      <c r="AT21" s="5">
        <v>100</v>
      </c>
      <c r="AU21" s="28">
        <v>0</v>
      </c>
      <c r="BD21" s="7">
        <v>70</v>
      </c>
    </row>
    <row r="22" spans="1:60" ht="15.75" x14ac:dyDescent="0.25">
      <c r="A22" s="1">
        <v>18</v>
      </c>
      <c r="B22" s="80">
        <v>66.666666666666657</v>
      </c>
      <c r="C22" s="82">
        <v>68</v>
      </c>
      <c r="D22" s="81">
        <v>70</v>
      </c>
      <c r="E22" s="29"/>
      <c r="F22" s="9">
        <f t="shared" si="8"/>
        <v>4444.4444444444434</v>
      </c>
      <c r="G22" s="9">
        <f t="shared" si="9"/>
        <v>4624</v>
      </c>
      <c r="H22" s="9">
        <f t="shared" si="10"/>
        <v>4900</v>
      </c>
      <c r="I22" s="9"/>
      <c r="J22" s="25"/>
      <c r="K22" s="25"/>
      <c r="L22" s="32"/>
      <c r="M22" s="9">
        <f t="shared" si="1"/>
        <v>0</v>
      </c>
      <c r="N22" s="9">
        <f t="shared" si="1"/>
        <v>0</v>
      </c>
      <c r="O22" s="9">
        <f t="shared" si="1"/>
        <v>0</v>
      </c>
      <c r="P22" s="80">
        <v>66.666666666666657</v>
      </c>
      <c r="Q22" s="83">
        <v>70</v>
      </c>
      <c r="R22" s="7"/>
      <c r="S22" s="7"/>
      <c r="T22" s="9">
        <f t="shared" si="11"/>
        <v>4444.4444444444434</v>
      </c>
      <c r="U22" s="9">
        <f t="shared" si="12"/>
        <v>4900</v>
      </c>
      <c r="V22" s="9"/>
      <c r="W22" s="9"/>
      <c r="X22" s="33"/>
      <c r="Y22" s="3">
        <f t="shared" ref="Y22:AH22" si="15">SUM(Y5:Y21)</f>
        <v>4</v>
      </c>
      <c r="Z22" s="3">
        <f t="shared" si="15"/>
        <v>9</v>
      </c>
      <c r="AA22" s="3">
        <f t="shared" si="15"/>
        <v>4</v>
      </c>
      <c r="AB22" s="3">
        <f t="shared" si="15"/>
        <v>0</v>
      </c>
      <c r="AC22" s="3">
        <f t="shared" si="15"/>
        <v>0</v>
      </c>
      <c r="AD22" s="3">
        <f t="shared" si="15"/>
        <v>0</v>
      </c>
      <c r="AE22" s="3">
        <f t="shared" si="15"/>
        <v>8</v>
      </c>
      <c r="AF22" s="3">
        <f t="shared" si="15"/>
        <v>6</v>
      </c>
      <c r="AG22" s="3">
        <f t="shared" si="15"/>
        <v>4</v>
      </c>
      <c r="AH22" s="3">
        <f t="shared" si="15"/>
        <v>12</v>
      </c>
      <c r="AJ22" s="3">
        <f>SUM(AJ5:AJ21)</f>
        <v>15</v>
      </c>
      <c r="AL22" s="3">
        <f>SUM(AL5:AL21)</f>
        <v>8</v>
      </c>
      <c r="AN22" s="3">
        <f>SUM(AN5:AN21)</f>
        <v>17</v>
      </c>
      <c r="AP22" s="3">
        <f>SUM(AP5:AP21)</f>
        <v>0</v>
      </c>
      <c r="AR22" s="3">
        <f>SUM(AR5:AR21)</f>
        <v>18</v>
      </c>
      <c r="BD22" s="7">
        <v>56</v>
      </c>
    </row>
    <row r="23" spans="1:60" ht="15.75" x14ac:dyDescent="0.25">
      <c r="A23" s="1">
        <v>19</v>
      </c>
      <c r="B23" s="80">
        <v>80</v>
      </c>
      <c r="C23" s="81">
        <v>40</v>
      </c>
      <c r="D23" s="81">
        <v>70</v>
      </c>
      <c r="E23" s="29"/>
      <c r="F23" s="9">
        <f t="shared" si="8"/>
        <v>6400</v>
      </c>
      <c r="G23" s="9">
        <f t="shared" si="9"/>
        <v>1600</v>
      </c>
      <c r="H23" s="9">
        <f t="shared" si="10"/>
        <v>4900</v>
      </c>
      <c r="I23" s="9"/>
      <c r="J23" s="25"/>
      <c r="K23" s="25"/>
      <c r="L23" s="25"/>
      <c r="M23" s="9">
        <f t="shared" si="1"/>
        <v>0</v>
      </c>
      <c r="N23" s="9">
        <f t="shared" si="1"/>
        <v>0</v>
      </c>
      <c r="O23" s="9">
        <f t="shared" si="1"/>
        <v>0</v>
      </c>
      <c r="P23" s="80">
        <v>50</v>
      </c>
      <c r="Q23" s="83">
        <v>66.666666666666657</v>
      </c>
      <c r="R23" s="7"/>
      <c r="S23" s="7"/>
      <c r="T23" s="9">
        <f t="shared" si="11"/>
        <v>2500</v>
      </c>
      <c r="U23" s="9">
        <f t="shared" si="12"/>
        <v>4444.4444444444434</v>
      </c>
      <c r="V23" s="9"/>
      <c r="W23" s="9"/>
      <c r="X23" s="33"/>
      <c r="BD23" s="7">
        <v>53</v>
      </c>
    </row>
    <row r="24" spans="1:60" ht="15.75" x14ac:dyDescent="0.25">
      <c r="A24" s="1">
        <v>20</v>
      </c>
      <c r="B24" s="80">
        <v>76.666666666666671</v>
      </c>
      <c r="C24" s="81">
        <v>40</v>
      </c>
      <c r="D24" s="81">
        <v>30</v>
      </c>
      <c r="E24" s="29"/>
      <c r="F24" s="9">
        <f t="shared" si="8"/>
        <v>5877.7777777777783</v>
      </c>
      <c r="G24" s="9">
        <f t="shared" si="9"/>
        <v>1600</v>
      </c>
      <c r="H24" s="9">
        <f t="shared" si="10"/>
        <v>900</v>
      </c>
      <c r="I24" s="9"/>
      <c r="J24" s="25"/>
      <c r="K24" s="30"/>
      <c r="L24" s="25"/>
      <c r="M24" s="9">
        <f t="shared" si="1"/>
        <v>0</v>
      </c>
      <c r="N24" s="9">
        <f t="shared" si="1"/>
        <v>0</v>
      </c>
      <c r="O24" s="9">
        <f t="shared" si="1"/>
        <v>0</v>
      </c>
      <c r="P24" s="80">
        <v>56.666666666666664</v>
      </c>
      <c r="Q24" s="83">
        <v>46.666666666666664</v>
      </c>
      <c r="R24" s="6"/>
      <c r="S24" s="7"/>
      <c r="T24" s="9">
        <f t="shared" si="11"/>
        <v>3211.1111111111109</v>
      </c>
      <c r="U24" s="9">
        <f t="shared" si="12"/>
        <v>2177.7777777777774</v>
      </c>
      <c r="V24" s="9"/>
      <c r="W24" s="9"/>
      <c r="X24" s="33"/>
      <c r="AJ24" s="3">
        <f>AH22+AJ22+AL22</f>
        <v>35</v>
      </c>
      <c r="AP24" s="3">
        <f>AN22+AP22+AR22</f>
        <v>35</v>
      </c>
      <c r="BD24" s="6">
        <v>83</v>
      </c>
    </row>
    <row r="25" spans="1:60" ht="15.75" x14ac:dyDescent="0.25">
      <c r="A25" s="1">
        <v>21</v>
      </c>
      <c r="B25" s="80">
        <v>73.333333333333329</v>
      </c>
      <c r="C25" s="81">
        <v>45</v>
      </c>
      <c r="D25" s="81">
        <v>50</v>
      </c>
      <c r="E25" s="29"/>
      <c r="F25" s="9">
        <f t="shared" si="8"/>
        <v>5377.7777777777774</v>
      </c>
      <c r="G25" s="9">
        <f t="shared" si="9"/>
        <v>2025</v>
      </c>
      <c r="H25" s="9">
        <f t="shared" si="10"/>
        <v>2500</v>
      </c>
      <c r="I25" s="9"/>
      <c r="J25" s="25"/>
      <c r="K25" s="25"/>
      <c r="L25" s="25"/>
      <c r="M25" s="9">
        <f t="shared" si="1"/>
        <v>0</v>
      </c>
      <c r="N25" s="9">
        <f t="shared" si="1"/>
        <v>0</v>
      </c>
      <c r="O25" s="9">
        <f t="shared" si="1"/>
        <v>0</v>
      </c>
      <c r="P25" s="80">
        <v>60</v>
      </c>
      <c r="Q25" s="83">
        <v>53.333333333333336</v>
      </c>
      <c r="R25" s="6"/>
      <c r="S25" s="7"/>
      <c r="T25" s="9">
        <f t="shared" si="11"/>
        <v>3600</v>
      </c>
      <c r="U25" s="9">
        <f t="shared" si="12"/>
        <v>2844.4444444444448</v>
      </c>
      <c r="V25" s="9"/>
      <c r="W25" s="9"/>
      <c r="X25" s="33"/>
      <c r="BD25" s="6">
        <v>76</v>
      </c>
    </row>
    <row r="26" spans="1:60" ht="15.75" x14ac:dyDescent="0.25">
      <c r="A26" s="1">
        <v>22</v>
      </c>
      <c r="B26" s="80">
        <v>76.666666666666671</v>
      </c>
      <c r="C26" s="81">
        <v>40</v>
      </c>
      <c r="D26" s="81">
        <v>65</v>
      </c>
      <c r="E26" s="29"/>
      <c r="F26" s="9">
        <f t="shared" si="8"/>
        <v>5877.7777777777783</v>
      </c>
      <c r="G26" s="9">
        <f t="shared" si="9"/>
        <v>1600</v>
      </c>
      <c r="H26" s="9">
        <f t="shared" si="10"/>
        <v>4225</v>
      </c>
      <c r="I26" s="9"/>
      <c r="J26" s="25"/>
      <c r="K26" s="30"/>
      <c r="L26" s="25"/>
      <c r="M26" s="9">
        <f t="shared" si="1"/>
        <v>0</v>
      </c>
      <c r="N26" s="9">
        <f t="shared" si="1"/>
        <v>0</v>
      </c>
      <c r="O26" s="9">
        <f t="shared" si="1"/>
        <v>0</v>
      </c>
      <c r="P26" s="80">
        <v>46.666666666666664</v>
      </c>
      <c r="Q26" s="83">
        <v>70</v>
      </c>
      <c r="R26" s="7"/>
      <c r="S26" s="7"/>
      <c r="T26" s="9">
        <f t="shared" si="11"/>
        <v>2177.7777777777774</v>
      </c>
      <c r="U26" s="9">
        <f t="shared" si="12"/>
        <v>4900</v>
      </c>
      <c r="V26" s="9"/>
      <c r="W26" s="9"/>
      <c r="X26" s="33"/>
      <c r="Z26" s="97" t="s">
        <v>18</v>
      </c>
      <c r="AA26" s="97"/>
      <c r="AB26" s="97"/>
      <c r="AC26" s="97"/>
      <c r="AD26" s="97"/>
      <c r="AE26" s="97"/>
      <c r="AF26" s="97"/>
      <c r="AG26" s="97"/>
      <c r="AH26" s="97"/>
      <c r="AJ26" s="97" t="s">
        <v>19</v>
      </c>
      <c r="AK26" s="97"/>
      <c r="AL26" s="97"/>
      <c r="AM26" s="97"/>
      <c r="AN26" s="97"/>
      <c r="AO26" s="97"/>
      <c r="AP26" s="97"/>
      <c r="AQ26" s="97"/>
      <c r="AR26" s="97"/>
      <c r="AT26" s="97" t="s">
        <v>20</v>
      </c>
      <c r="AU26" s="97"/>
      <c r="AV26" s="97"/>
      <c r="AW26" s="97"/>
      <c r="AX26" s="97"/>
      <c r="AY26" s="97"/>
      <c r="AZ26" s="97"/>
      <c r="BA26" s="97"/>
      <c r="BB26" s="97"/>
      <c r="BD26" s="7">
        <v>60</v>
      </c>
    </row>
    <row r="27" spans="1:60" ht="15.75" x14ac:dyDescent="0.25">
      <c r="A27" s="1">
        <v>23</v>
      </c>
      <c r="B27" s="80">
        <v>73.333333333333329</v>
      </c>
      <c r="C27" s="81">
        <v>30</v>
      </c>
      <c r="D27" s="81">
        <v>75</v>
      </c>
      <c r="E27" s="29"/>
      <c r="F27" s="9">
        <f t="shared" si="8"/>
        <v>5377.7777777777774</v>
      </c>
      <c r="G27" s="9">
        <f t="shared" si="9"/>
        <v>900</v>
      </c>
      <c r="H27" s="9">
        <f t="shared" si="10"/>
        <v>5625</v>
      </c>
      <c r="I27" s="9"/>
      <c r="J27" s="25"/>
      <c r="K27" s="25"/>
      <c r="L27" s="25"/>
      <c r="M27" s="9">
        <f t="shared" si="1"/>
        <v>0</v>
      </c>
      <c r="N27" s="9">
        <f t="shared" si="1"/>
        <v>0</v>
      </c>
      <c r="O27" s="9">
        <f t="shared" si="1"/>
        <v>0</v>
      </c>
      <c r="P27" s="80">
        <v>70</v>
      </c>
      <c r="Q27" s="83">
        <v>63.333333333333329</v>
      </c>
      <c r="R27" s="26"/>
      <c r="S27" s="27"/>
      <c r="T27" s="9">
        <f t="shared" si="11"/>
        <v>4900</v>
      </c>
      <c r="U27" s="9">
        <f t="shared" si="12"/>
        <v>4011.1111111111104</v>
      </c>
      <c r="V27" s="9"/>
      <c r="W27" s="9"/>
      <c r="X27" s="28"/>
      <c r="AT27" s="3"/>
      <c r="BD27" s="6">
        <v>80</v>
      </c>
    </row>
    <row r="28" spans="1:60" ht="15.75" x14ac:dyDescent="0.25">
      <c r="A28" s="1">
        <v>24</v>
      </c>
      <c r="B28" s="81">
        <v>45</v>
      </c>
      <c r="C28" s="81">
        <v>50</v>
      </c>
      <c r="D28" s="81">
        <v>70</v>
      </c>
      <c r="E28" s="34"/>
      <c r="F28" s="9">
        <f t="shared" si="8"/>
        <v>2025</v>
      </c>
      <c r="G28" s="9">
        <f t="shared" si="9"/>
        <v>2500</v>
      </c>
      <c r="H28" s="9">
        <f t="shared" si="10"/>
        <v>4900</v>
      </c>
      <c r="I28" s="9"/>
      <c r="J28" s="25"/>
      <c r="K28" s="25"/>
      <c r="L28" s="25"/>
      <c r="M28" s="9">
        <f t="shared" si="1"/>
        <v>0</v>
      </c>
      <c r="N28" s="9">
        <f t="shared" si="1"/>
        <v>0</v>
      </c>
      <c r="O28" s="9">
        <f t="shared" si="1"/>
        <v>0</v>
      </c>
      <c r="P28" s="80">
        <v>0</v>
      </c>
      <c r="Q28" s="26"/>
      <c r="R28" s="26"/>
      <c r="S28" s="7"/>
      <c r="T28" s="9">
        <f t="shared" ref="T28:T59" si="16">P28^2</f>
        <v>0</v>
      </c>
      <c r="U28" s="9"/>
      <c r="V28" s="9"/>
      <c r="W28" s="9"/>
      <c r="X28" s="28"/>
      <c r="Z28" s="98">
        <f>26-SUM(Z31:AB67)</f>
        <v>0</v>
      </c>
      <c r="AA28" s="98"/>
      <c r="AB28" s="98"/>
      <c r="AC28" s="98">
        <f>27-SUM(AC31:AE67)</f>
        <v>0</v>
      </c>
      <c r="AD28" s="98"/>
      <c r="AE28" s="98"/>
      <c r="AF28" s="98">
        <f>27-SUM(AF31:AH67)</f>
        <v>0</v>
      </c>
      <c r="AG28" s="98"/>
      <c r="AH28" s="98"/>
      <c r="AJ28" s="98">
        <f>23-SUM(AJ30:AL67)</f>
        <v>0</v>
      </c>
      <c r="AK28" s="98"/>
      <c r="AL28" s="98"/>
      <c r="AM28" s="98">
        <f>22-SUM(AM31:AO67)</f>
        <v>0</v>
      </c>
      <c r="AN28" s="98"/>
      <c r="AO28" s="98"/>
      <c r="AP28" s="98">
        <f>23-SUM(AP31:AR67)</f>
        <v>0</v>
      </c>
      <c r="AQ28" s="98"/>
      <c r="AR28" s="98"/>
      <c r="AT28" s="98">
        <f>30-SUM(AT31:AV67)</f>
        <v>0</v>
      </c>
      <c r="AU28" s="98"/>
      <c r="AV28" s="98"/>
      <c r="AW28" s="98">
        <f>31-SUM(AW31:AY67)</f>
        <v>0</v>
      </c>
      <c r="AX28" s="98"/>
      <c r="AY28" s="98"/>
      <c r="AZ28" s="98">
        <f>28-SUM(AZ31:BB67)</f>
        <v>0</v>
      </c>
      <c r="BA28" s="98"/>
      <c r="BB28" s="98"/>
      <c r="BD28" s="6">
        <v>80</v>
      </c>
    </row>
    <row r="29" spans="1:60" ht="15.75" x14ac:dyDescent="0.25">
      <c r="A29" s="1">
        <v>25</v>
      </c>
      <c r="B29" s="81">
        <v>50</v>
      </c>
      <c r="C29" s="81">
        <v>60</v>
      </c>
      <c r="D29" s="81">
        <v>30</v>
      </c>
      <c r="E29" s="24"/>
      <c r="F29" s="9">
        <f t="shared" si="8"/>
        <v>2500</v>
      </c>
      <c r="G29" s="9">
        <f t="shared" si="9"/>
        <v>3600</v>
      </c>
      <c r="H29" s="9">
        <f t="shared" si="10"/>
        <v>900</v>
      </c>
      <c r="I29" s="9"/>
      <c r="J29" s="25"/>
      <c r="K29" s="25"/>
      <c r="L29" s="25"/>
      <c r="M29" s="9">
        <f t="shared" si="1"/>
        <v>0</v>
      </c>
      <c r="N29" s="9">
        <f t="shared" si="1"/>
        <v>0</v>
      </c>
      <c r="O29" s="9">
        <f t="shared" si="1"/>
        <v>0</v>
      </c>
      <c r="P29" s="80">
        <v>46.666666666666664</v>
      </c>
      <c r="Q29" s="7"/>
      <c r="R29" s="7"/>
      <c r="S29" s="7"/>
      <c r="T29" s="9">
        <f t="shared" si="16"/>
        <v>2177.7777777777774</v>
      </c>
      <c r="U29" s="9"/>
      <c r="V29" s="9"/>
      <c r="W29" s="9"/>
      <c r="X29" s="28"/>
      <c r="Z29" s="97" t="s">
        <v>3</v>
      </c>
      <c r="AA29" s="97"/>
      <c r="AB29" s="97"/>
      <c r="AC29" s="97" t="s">
        <v>21</v>
      </c>
      <c r="AD29" s="97"/>
      <c r="AE29" s="97"/>
      <c r="AF29" s="97" t="s">
        <v>22</v>
      </c>
      <c r="AG29" s="97"/>
      <c r="AH29" s="97"/>
      <c r="AJ29" s="97" t="s">
        <v>23</v>
      </c>
      <c r="AK29" s="97"/>
      <c r="AL29" s="97"/>
      <c r="AM29" s="97" t="s">
        <v>21</v>
      </c>
      <c r="AN29" s="97"/>
      <c r="AO29" s="97"/>
      <c r="AP29" s="97" t="s">
        <v>22</v>
      </c>
      <c r="AQ29" s="97"/>
      <c r="AR29" s="97"/>
      <c r="AT29" s="97" t="s">
        <v>23</v>
      </c>
      <c r="AU29" s="97"/>
      <c r="AV29" s="97"/>
      <c r="AW29" s="97" t="s">
        <v>21</v>
      </c>
      <c r="AX29" s="97"/>
      <c r="AY29" s="97"/>
      <c r="AZ29" s="97" t="s">
        <v>22</v>
      </c>
      <c r="BA29" s="97"/>
      <c r="BB29" s="97"/>
      <c r="BD29" s="7">
        <v>66</v>
      </c>
    </row>
    <row r="30" spans="1:60" ht="15.75" x14ac:dyDescent="0.25">
      <c r="A30" s="1">
        <v>26</v>
      </c>
      <c r="B30" s="81">
        <v>60</v>
      </c>
      <c r="C30" s="81">
        <v>80</v>
      </c>
      <c r="D30" s="81">
        <v>50</v>
      </c>
      <c r="E30" s="24"/>
      <c r="F30" s="9">
        <f t="shared" si="8"/>
        <v>3600</v>
      </c>
      <c r="G30" s="9">
        <f t="shared" si="9"/>
        <v>6400</v>
      </c>
      <c r="H30" s="9">
        <f t="shared" si="10"/>
        <v>2500</v>
      </c>
      <c r="I30" s="9"/>
      <c r="J30" s="25"/>
      <c r="K30" s="30"/>
      <c r="L30" s="25"/>
      <c r="M30" s="9">
        <f t="shared" si="1"/>
        <v>0</v>
      </c>
      <c r="N30" s="9">
        <f t="shared" si="1"/>
        <v>0</v>
      </c>
      <c r="O30" s="9">
        <f t="shared" si="1"/>
        <v>0</v>
      </c>
      <c r="P30" s="83">
        <v>46.666666666666664</v>
      </c>
      <c r="Q30" s="7"/>
      <c r="R30" s="7"/>
      <c r="S30" s="7"/>
      <c r="T30" s="9">
        <f t="shared" si="16"/>
        <v>2177.7777777777774</v>
      </c>
      <c r="U30" s="9"/>
      <c r="V30" s="9"/>
      <c r="W30" s="9"/>
      <c r="X30" s="28"/>
      <c r="Z30" s="18" t="s">
        <v>14</v>
      </c>
      <c r="AA30" s="18" t="s">
        <v>15</v>
      </c>
      <c r="AB30" s="18" t="s">
        <v>16</v>
      </c>
      <c r="AC30" s="18" t="s">
        <v>14</v>
      </c>
      <c r="AD30" s="18" t="s">
        <v>15</v>
      </c>
      <c r="AE30" s="18" t="s">
        <v>16</v>
      </c>
      <c r="AF30" s="18" t="s">
        <v>14</v>
      </c>
      <c r="AG30" s="18" t="s">
        <v>15</v>
      </c>
      <c r="AH30" s="18" t="s">
        <v>16</v>
      </c>
      <c r="AJ30" s="18" t="s">
        <v>14</v>
      </c>
      <c r="AK30" s="18" t="s">
        <v>15</v>
      </c>
      <c r="AL30" s="18" t="s">
        <v>16</v>
      </c>
      <c r="AM30" s="18" t="s">
        <v>14</v>
      </c>
      <c r="AN30" s="18" t="s">
        <v>15</v>
      </c>
      <c r="AO30" s="18" t="s">
        <v>16</v>
      </c>
      <c r="AP30" s="18" t="s">
        <v>14</v>
      </c>
      <c r="AQ30" s="18" t="s">
        <v>15</v>
      </c>
      <c r="AR30" s="18" t="s">
        <v>16</v>
      </c>
      <c r="AT30" s="18" t="s">
        <v>14</v>
      </c>
      <c r="AU30" s="18" t="s">
        <v>15</v>
      </c>
      <c r="AV30" s="18" t="s">
        <v>16</v>
      </c>
      <c r="AW30" s="18" t="s">
        <v>14</v>
      </c>
      <c r="AX30" s="18" t="s">
        <v>15</v>
      </c>
      <c r="AY30" s="18" t="s">
        <v>16</v>
      </c>
      <c r="AZ30" s="18" t="s">
        <v>14</v>
      </c>
      <c r="BA30" s="18" t="s">
        <v>15</v>
      </c>
      <c r="BB30" s="18" t="s">
        <v>16</v>
      </c>
      <c r="BD30" s="7">
        <v>76</v>
      </c>
    </row>
    <row r="31" spans="1:60" ht="15.75" x14ac:dyDescent="0.25">
      <c r="A31" s="1">
        <v>27</v>
      </c>
      <c r="B31" s="81">
        <v>60</v>
      </c>
      <c r="C31" s="81">
        <v>70</v>
      </c>
      <c r="D31" s="81">
        <v>65</v>
      </c>
      <c r="E31" s="29"/>
      <c r="F31" s="9">
        <f t="shared" si="8"/>
        <v>3600</v>
      </c>
      <c r="G31" s="9">
        <f t="shared" si="9"/>
        <v>4900</v>
      </c>
      <c r="H31" s="9">
        <f t="shared" si="10"/>
        <v>4225</v>
      </c>
      <c r="I31" s="9"/>
      <c r="J31" s="25"/>
      <c r="K31" s="25"/>
      <c r="L31" s="25"/>
      <c r="M31" s="9">
        <f t="shared" si="1"/>
        <v>0</v>
      </c>
      <c r="N31" s="9">
        <f t="shared" si="1"/>
        <v>0</v>
      </c>
      <c r="O31" s="9">
        <f t="shared" si="1"/>
        <v>0</v>
      </c>
      <c r="P31" s="83">
        <v>66.666666666666657</v>
      </c>
      <c r="Q31" s="6"/>
      <c r="R31" s="6"/>
      <c r="S31" s="7"/>
      <c r="T31" s="9">
        <f t="shared" si="16"/>
        <v>4444.4444444444434</v>
      </c>
      <c r="U31" s="9"/>
      <c r="V31" s="9"/>
      <c r="W31" s="9"/>
      <c r="X31" s="28"/>
      <c r="Y31" s="5">
        <v>36</v>
      </c>
      <c r="AY31" s="3">
        <v>1</v>
      </c>
      <c r="BB31" s="3">
        <v>1</v>
      </c>
      <c r="BD31" s="6">
        <v>80</v>
      </c>
    </row>
    <row r="32" spans="1:60" ht="15.75" x14ac:dyDescent="0.25">
      <c r="A32" s="1">
        <v>28</v>
      </c>
      <c r="B32" s="81">
        <v>70</v>
      </c>
      <c r="C32" s="81">
        <v>90</v>
      </c>
      <c r="D32" s="81">
        <v>50</v>
      </c>
      <c r="E32" s="34"/>
      <c r="F32" s="9">
        <f t="shared" si="8"/>
        <v>4900</v>
      </c>
      <c r="G32" s="9">
        <f t="shared" si="9"/>
        <v>8100</v>
      </c>
      <c r="H32" s="9">
        <f t="shared" si="10"/>
        <v>2500</v>
      </c>
      <c r="I32" s="9"/>
      <c r="J32" s="25"/>
      <c r="K32" s="25"/>
      <c r="L32" s="25"/>
      <c r="M32" s="9">
        <f t="shared" si="1"/>
        <v>0</v>
      </c>
      <c r="N32" s="9">
        <f t="shared" si="1"/>
        <v>0</v>
      </c>
      <c r="O32" s="9">
        <f t="shared" si="1"/>
        <v>0</v>
      </c>
      <c r="P32" s="83">
        <v>63.333333333333329</v>
      </c>
      <c r="Q32" s="26"/>
      <c r="R32" s="26"/>
      <c r="S32" s="27"/>
      <c r="T32" s="9">
        <f t="shared" si="16"/>
        <v>4011.1111111111104</v>
      </c>
      <c r="U32" s="9"/>
      <c r="V32" s="9"/>
      <c r="W32" s="9"/>
      <c r="X32" s="28"/>
      <c r="Y32" s="5">
        <v>40</v>
      </c>
      <c r="AH32" s="3">
        <v>1</v>
      </c>
      <c r="AO32" s="3">
        <v>1</v>
      </c>
      <c r="AX32" s="3">
        <v>1</v>
      </c>
      <c r="BD32" s="6">
        <v>80</v>
      </c>
      <c r="BH32" s="3" t="s">
        <v>24</v>
      </c>
    </row>
    <row r="33" spans="1:56" ht="15.75" x14ac:dyDescent="0.25">
      <c r="A33" s="1">
        <v>29</v>
      </c>
      <c r="B33" s="24"/>
      <c r="C33" s="24"/>
      <c r="D33" s="24"/>
      <c r="E33" s="29"/>
      <c r="F33" s="9"/>
      <c r="G33" s="9"/>
      <c r="H33" s="9"/>
      <c r="I33" s="9"/>
      <c r="J33" s="25"/>
      <c r="K33" s="25"/>
      <c r="L33" s="25"/>
      <c r="M33" s="9">
        <f t="shared" si="1"/>
        <v>0</v>
      </c>
      <c r="N33" s="9">
        <f t="shared" si="1"/>
        <v>0</v>
      </c>
      <c r="O33" s="9">
        <f t="shared" si="1"/>
        <v>0</v>
      </c>
      <c r="P33" s="83">
        <v>63.333333333333329</v>
      </c>
      <c r="Q33" s="6"/>
      <c r="R33" s="6"/>
      <c r="S33" s="7"/>
      <c r="T33" s="9">
        <f t="shared" si="16"/>
        <v>4011.1111111111104</v>
      </c>
      <c r="U33" s="9"/>
      <c r="V33" s="9"/>
      <c r="W33" s="9"/>
      <c r="X33" s="28"/>
      <c r="Y33" s="5">
        <v>44</v>
      </c>
      <c r="AE33" s="3">
        <v>1</v>
      </c>
      <c r="AG33" s="3">
        <v>1</v>
      </c>
      <c r="AR33" s="3">
        <v>1</v>
      </c>
      <c r="AT33" s="3"/>
      <c r="BD33" s="6">
        <v>36</v>
      </c>
    </row>
    <row r="34" spans="1:56" ht="15.75" x14ac:dyDescent="0.25">
      <c r="A34" s="1">
        <v>30</v>
      </c>
      <c r="B34" s="29"/>
      <c r="C34" s="24"/>
      <c r="D34" s="24"/>
      <c r="E34" s="29"/>
      <c r="F34" s="9"/>
      <c r="G34" s="9"/>
      <c r="H34" s="9"/>
      <c r="I34" s="9"/>
      <c r="J34" s="25"/>
      <c r="K34" s="25"/>
      <c r="L34" s="9"/>
      <c r="M34" s="9">
        <f t="shared" si="1"/>
        <v>0</v>
      </c>
      <c r="N34" s="9">
        <f t="shared" si="1"/>
        <v>0</v>
      </c>
      <c r="O34" s="9">
        <f t="shared" si="1"/>
        <v>0</v>
      </c>
      <c r="P34" s="83">
        <v>56.666666666666664</v>
      </c>
      <c r="Q34" s="6"/>
      <c r="R34" s="6"/>
      <c r="S34" s="27"/>
      <c r="T34" s="9">
        <f t="shared" si="16"/>
        <v>3211.1111111111109</v>
      </c>
      <c r="U34" s="9"/>
      <c r="V34" s="9"/>
      <c r="W34" s="9"/>
      <c r="X34" s="28"/>
      <c r="Y34" s="5">
        <v>48</v>
      </c>
      <c r="AD34" s="3">
        <v>1</v>
      </c>
      <c r="AH34" s="3">
        <v>1</v>
      </c>
      <c r="AO34" s="3">
        <v>1</v>
      </c>
      <c r="AR34" s="3">
        <v>1</v>
      </c>
      <c r="AT34" s="3"/>
      <c r="BA34" s="3">
        <v>1</v>
      </c>
      <c r="BB34" s="3">
        <v>2</v>
      </c>
      <c r="BD34" s="6">
        <v>46</v>
      </c>
    </row>
    <row r="35" spans="1:56" ht="15.75" x14ac:dyDescent="0.25">
      <c r="A35" s="1">
        <v>31</v>
      </c>
      <c r="B35" s="24"/>
      <c r="C35" s="29"/>
      <c r="D35" s="29"/>
      <c r="E35" s="9"/>
      <c r="F35" s="9"/>
      <c r="G35" s="9"/>
      <c r="H35" s="9"/>
      <c r="I35" s="9"/>
      <c r="J35" s="25"/>
      <c r="K35" s="25"/>
      <c r="L35" s="9"/>
      <c r="M35" s="9">
        <f t="shared" si="1"/>
        <v>0</v>
      </c>
      <c r="N35" s="9">
        <f t="shared" si="1"/>
        <v>0</v>
      </c>
      <c r="O35" s="9">
        <f t="shared" si="1"/>
        <v>0</v>
      </c>
      <c r="P35" s="83">
        <v>0</v>
      </c>
      <c r="Q35" s="7"/>
      <c r="R35" s="7"/>
      <c r="S35" s="6"/>
      <c r="T35" s="9">
        <f t="shared" si="16"/>
        <v>0</v>
      </c>
      <c r="U35" s="9"/>
      <c r="V35" s="9"/>
      <c r="W35" s="9"/>
      <c r="X35" s="28"/>
      <c r="Y35" s="5">
        <v>52</v>
      </c>
      <c r="AB35" s="3">
        <v>1</v>
      </c>
      <c r="AF35" s="3">
        <v>1</v>
      </c>
      <c r="AG35" s="3">
        <v>1</v>
      </c>
      <c r="AH35" s="3">
        <v>2</v>
      </c>
      <c r="AK35" s="3">
        <v>1</v>
      </c>
      <c r="AQ35" s="3">
        <v>1</v>
      </c>
      <c r="AT35" s="3"/>
      <c r="AV35" s="3">
        <v>1</v>
      </c>
      <c r="AW35" s="3">
        <v>1</v>
      </c>
      <c r="AX35" s="3">
        <v>1</v>
      </c>
      <c r="AY35" s="3">
        <v>1</v>
      </c>
      <c r="BA35" s="3">
        <v>1</v>
      </c>
      <c r="BB35" s="3">
        <v>2</v>
      </c>
      <c r="BD35" s="7">
        <v>70</v>
      </c>
    </row>
    <row r="36" spans="1:56" ht="15.75" x14ac:dyDescent="0.25">
      <c r="A36" s="1">
        <v>32</v>
      </c>
      <c r="B36" s="24"/>
      <c r="C36" s="29"/>
      <c r="D36" s="29"/>
      <c r="E36" s="9"/>
      <c r="F36" s="9"/>
      <c r="G36" s="9"/>
      <c r="H36" s="9"/>
      <c r="I36" s="9"/>
      <c r="J36" s="25"/>
      <c r="K36" s="25"/>
      <c r="L36" s="9"/>
      <c r="M36" s="9">
        <f t="shared" ref="M36:O44" si="17">J36^2</f>
        <v>0</v>
      </c>
      <c r="N36" s="9">
        <f t="shared" si="17"/>
        <v>0</v>
      </c>
      <c r="O36" s="9">
        <f t="shared" si="17"/>
        <v>0</v>
      </c>
      <c r="P36" s="83">
        <v>66.666666666666657</v>
      </c>
      <c r="Q36" s="6"/>
      <c r="R36" s="6"/>
      <c r="S36" s="7"/>
      <c r="T36" s="9">
        <f t="shared" si="16"/>
        <v>4444.4444444444434</v>
      </c>
      <c r="U36" s="9"/>
      <c r="V36" s="9"/>
      <c r="W36" s="9"/>
      <c r="X36" s="28"/>
      <c r="Y36" s="5">
        <v>56</v>
      </c>
      <c r="AD36" s="3">
        <v>1</v>
      </c>
      <c r="AE36" s="3">
        <v>1</v>
      </c>
      <c r="AF36" s="3">
        <v>2</v>
      </c>
      <c r="AH36" s="3">
        <v>2</v>
      </c>
      <c r="AN36" s="3">
        <v>1</v>
      </c>
      <c r="AP36" s="3">
        <v>1</v>
      </c>
      <c r="AQ36" s="3">
        <v>1</v>
      </c>
      <c r="AR36" s="3">
        <v>1</v>
      </c>
      <c r="AT36" s="3"/>
      <c r="AU36" s="3">
        <v>1</v>
      </c>
      <c r="AV36" s="3">
        <v>2</v>
      </c>
      <c r="AX36" s="3">
        <v>1</v>
      </c>
      <c r="AY36" s="3">
        <v>1</v>
      </c>
      <c r="BA36" s="3">
        <v>1</v>
      </c>
      <c r="BB36" s="3">
        <v>1</v>
      </c>
      <c r="BD36" s="6">
        <v>80</v>
      </c>
    </row>
    <row r="37" spans="1:56" ht="15.75" x14ac:dyDescent="0.25">
      <c r="A37" s="1">
        <v>33</v>
      </c>
      <c r="B37" s="29"/>
      <c r="C37" s="29"/>
      <c r="D37" s="29"/>
      <c r="E37" s="9"/>
      <c r="F37" s="9"/>
      <c r="G37" s="9"/>
      <c r="H37" s="9"/>
      <c r="I37" s="9"/>
      <c r="J37" s="25"/>
      <c r="K37" s="25"/>
      <c r="L37" s="9"/>
      <c r="M37" s="9">
        <f t="shared" si="17"/>
        <v>0</v>
      </c>
      <c r="N37" s="9">
        <f t="shared" si="17"/>
        <v>0</v>
      </c>
      <c r="O37" s="9">
        <f t="shared" si="17"/>
        <v>0</v>
      </c>
      <c r="P37" s="83">
        <v>66.666666666666657</v>
      </c>
      <c r="Q37" s="7"/>
      <c r="R37" s="7"/>
      <c r="S37" s="7"/>
      <c r="T37" s="9">
        <f t="shared" si="16"/>
        <v>4444.4444444444434</v>
      </c>
      <c r="U37" s="9"/>
      <c r="V37" s="9"/>
      <c r="W37" s="9"/>
      <c r="X37" s="28"/>
      <c r="Y37" s="5">
        <v>60</v>
      </c>
      <c r="AA37" s="3">
        <v>1</v>
      </c>
      <c r="AB37" s="3">
        <v>2</v>
      </c>
      <c r="AC37" s="35">
        <v>1</v>
      </c>
      <c r="AD37" s="35">
        <v>1</v>
      </c>
      <c r="AE37" s="35">
        <v>1</v>
      </c>
      <c r="AF37" s="35"/>
      <c r="AG37" s="35">
        <v>1</v>
      </c>
      <c r="AH37" s="35">
        <v>2</v>
      </c>
      <c r="AI37" s="22"/>
      <c r="AJ37" s="35"/>
      <c r="AK37" s="35"/>
      <c r="AL37" s="35">
        <v>1</v>
      </c>
      <c r="AM37" s="35"/>
      <c r="AN37" s="35">
        <v>1</v>
      </c>
      <c r="AO37" s="22"/>
      <c r="AP37" s="3">
        <v>1</v>
      </c>
      <c r="AQ37" s="3">
        <v>1</v>
      </c>
      <c r="AR37" s="3">
        <v>1</v>
      </c>
      <c r="AT37" s="3"/>
      <c r="AW37" s="3">
        <v>2</v>
      </c>
      <c r="AX37" s="3">
        <v>1</v>
      </c>
      <c r="AY37" s="3">
        <v>1</v>
      </c>
      <c r="AZ37" s="3">
        <v>1</v>
      </c>
      <c r="BA37" s="3">
        <v>1</v>
      </c>
      <c r="BB37" s="3">
        <v>2</v>
      </c>
      <c r="BD37" s="7">
        <v>73</v>
      </c>
    </row>
    <row r="38" spans="1:56" ht="15.75" x14ac:dyDescent="0.25">
      <c r="A38" s="1">
        <v>34</v>
      </c>
      <c r="B38" s="9"/>
      <c r="C38" s="29"/>
      <c r="D38" s="29"/>
      <c r="E38" s="9"/>
      <c r="F38" s="9"/>
      <c r="G38" s="9"/>
      <c r="H38" s="9"/>
      <c r="I38" s="9"/>
      <c r="J38" s="9"/>
      <c r="K38" s="25"/>
      <c r="L38" s="9"/>
      <c r="M38" s="9"/>
      <c r="N38" s="9">
        <f t="shared" si="17"/>
        <v>0</v>
      </c>
      <c r="O38" s="9">
        <f t="shared" si="17"/>
        <v>0</v>
      </c>
      <c r="P38" s="83">
        <v>43.333333333333336</v>
      </c>
      <c r="Q38" s="7"/>
      <c r="R38" s="7"/>
      <c r="S38" s="6"/>
      <c r="T38" s="9">
        <f t="shared" si="16"/>
        <v>1877.7777777777781</v>
      </c>
      <c r="U38" s="9"/>
      <c r="V38" s="9"/>
      <c r="W38" s="9"/>
      <c r="X38" s="28"/>
      <c r="Y38" s="5">
        <v>64</v>
      </c>
      <c r="AA38" s="3">
        <v>1</v>
      </c>
      <c r="AB38" s="3">
        <v>1</v>
      </c>
      <c r="AD38" s="35">
        <v>1</v>
      </c>
      <c r="AE38" s="35">
        <v>2</v>
      </c>
      <c r="AF38" s="35">
        <v>2</v>
      </c>
      <c r="AG38" s="35">
        <v>2</v>
      </c>
      <c r="AL38" s="3">
        <v>1</v>
      </c>
      <c r="AN38" s="3">
        <v>1</v>
      </c>
      <c r="AO38" s="3">
        <v>1</v>
      </c>
      <c r="AP38" s="3">
        <v>1</v>
      </c>
      <c r="AQ38" s="3">
        <v>1</v>
      </c>
      <c r="AR38" s="3">
        <v>1</v>
      </c>
      <c r="AT38" s="3">
        <v>1</v>
      </c>
      <c r="AV38" s="3">
        <v>1</v>
      </c>
      <c r="AX38" s="3">
        <v>1</v>
      </c>
      <c r="AY38" s="3">
        <v>1</v>
      </c>
      <c r="AZ38" s="3">
        <v>2</v>
      </c>
      <c r="BA38" s="3">
        <v>2</v>
      </c>
      <c r="BD38" s="7">
        <v>73</v>
      </c>
    </row>
    <row r="39" spans="1:56" ht="15.75" x14ac:dyDescent="0.25">
      <c r="A39" s="1">
        <v>35</v>
      </c>
      <c r="B39" s="9"/>
      <c r="C39" s="29"/>
      <c r="D39" s="29"/>
      <c r="E39" s="9"/>
      <c r="F39" s="9"/>
      <c r="G39" s="9"/>
      <c r="H39" s="9"/>
      <c r="I39" s="9"/>
      <c r="J39" s="9"/>
      <c r="K39" s="30"/>
      <c r="L39" s="9"/>
      <c r="M39" s="9"/>
      <c r="N39" s="9">
        <f t="shared" si="17"/>
        <v>0</v>
      </c>
      <c r="O39" s="9">
        <f t="shared" si="17"/>
        <v>0</v>
      </c>
      <c r="P39" s="83">
        <v>46.666666666666664</v>
      </c>
      <c r="Q39" s="7"/>
      <c r="R39" s="7"/>
      <c r="S39" s="9"/>
      <c r="T39" s="9">
        <f t="shared" si="16"/>
        <v>2177.7777777777774</v>
      </c>
      <c r="U39" s="9"/>
      <c r="V39" s="9"/>
      <c r="W39" s="9"/>
      <c r="X39" s="28"/>
      <c r="Y39" s="5">
        <v>68</v>
      </c>
      <c r="AA39" s="3">
        <v>1</v>
      </c>
      <c r="AB39" s="3">
        <v>1</v>
      </c>
      <c r="AC39" s="3">
        <v>1</v>
      </c>
      <c r="AD39" s="35">
        <v>2</v>
      </c>
      <c r="AE39" s="35">
        <v>2</v>
      </c>
      <c r="AF39" s="35">
        <v>2</v>
      </c>
      <c r="AK39" s="3">
        <v>1</v>
      </c>
      <c r="AM39" s="3">
        <v>1</v>
      </c>
      <c r="AN39" s="3">
        <v>1</v>
      </c>
      <c r="AO39" s="3">
        <v>1</v>
      </c>
      <c r="AP39" s="3">
        <v>2</v>
      </c>
      <c r="AT39" s="3"/>
      <c r="AU39" s="3">
        <v>2</v>
      </c>
      <c r="AV39" s="3">
        <v>1</v>
      </c>
      <c r="AX39" s="3">
        <v>1</v>
      </c>
      <c r="AY39" s="3">
        <v>1</v>
      </c>
      <c r="AZ39" s="3">
        <v>2</v>
      </c>
      <c r="BA39" s="3">
        <v>2</v>
      </c>
      <c r="BD39" s="7">
        <v>73</v>
      </c>
    </row>
    <row r="40" spans="1:56" ht="15.75" x14ac:dyDescent="0.25">
      <c r="A40" s="1">
        <v>36</v>
      </c>
      <c r="B40" s="9"/>
      <c r="C40" s="29"/>
      <c r="D40" s="29"/>
      <c r="E40" s="9"/>
      <c r="F40" s="9"/>
      <c r="G40" s="9"/>
      <c r="H40" s="9"/>
      <c r="I40" s="9"/>
      <c r="J40" s="9"/>
      <c r="K40" s="25"/>
      <c r="L40" s="9"/>
      <c r="M40" s="9"/>
      <c r="N40" s="9">
        <f t="shared" si="17"/>
        <v>0</v>
      </c>
      <c r="O40" s="9">
        <f t="shared" si="17"/>
        <v>0</v>
      </c>
      <c r="P40" s="83">
        <v>50</v>
      </c>
      <c r="Q40" s="7"/>
      <c r="R40" s="7"/>
      <c r="S40" s="9"/>
      <c r="T40" s="9">
        <f t="shared" si="16"/>
        <v>2500</v>
      </c>
      <c r="U40" s="9"/>
      <c r="V40" s="9"/>
      <c r="W40" s="9"/>
      <c r="X40" s="28"/>
      <c r="Y40" s="5">
        <v>72</v>
      </c>
      <c r="AA40" s="3">
        <v>3</v>
      </c>
      <c r="AC40" s="3">
        <v>2</v>
      </c>
      <c r="AD40" s="35">
        <v>1</v>
      </c>
      <c r="AF40" s="35">
        <v>2</v>
      </c>
      <c r="AG40" s="35">
        <v>1</v>
      </c>
      <c r="AJ40" s="3">
        <v>1</v>
      </c>
      <c r="AK40" s="3">
        <v>2</v>
      </c>
      <c r="AL40" s="3">
        <v>1</v>
      </c>
      <c r="AM40" s="3">
        <v>2</v>
      </c>
      <c r="AO40" s="3">
        <v>1</v>
      </c>
      <c r="AP40" s="3">
        <v>2</v>
      </c>
      <c r="AQ40" s="3">
        <v>1</v>
      </c>
      <c r="AT40" s="3"/>
      <c r="AU40" s="3">
        <v>3</v>
      </c>
      <c r="AV40" s="3">
        <v>1</v>
      </c>
      <c r="AW40" s="3">
        <v>2</v>
      </c>
      <c r="AX40" s="3">
        <v>1</v>
      </c>
      <c r="AY40" s="3">
        <v>1</v>
      </c>
      <c r="AZ40" s="3">
        <v>2</v>
      </c>
      <c r="BA40" s="3">
        <v>1</v>
      </c>
      <c r="BD40" s="7">
        <v>66</v>
      </c>
    </row>
    <row r="41" spans="1:56" ht="15.75" x14ac:dyDescent="0.25">
      <c r="A41" s="1">
        <v>37</v>
      </c>
      <c r="B41" s="9"/>
      <c r="C41" s="29"/>
      <c r="D41" s="2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f t="shared" si="17"/>
        <v>0</v>
      </c>
      <c r="P41" s="83">
        <v>50</v>
      </c>
      <c r="Q41" s="27"/>
      <c r="R41" s="27"/>
      <c r="S41" s="9"/>
      <c r="T41" s="9">
        <f t="shared" si="16"/>
        <v>2500</v>
      </c>
      <c r="U41" s="9"/>
      <c r="V41" s="9"/>
      <c r="W41" s="9"/>
      <c r="X41" s="28"/>
      <c r="Y41" s="5">
        <v>76</v>
      </c>
      <c r="Z41" s="3">
        <v>1</v>
      </c>
      <c r="AA41" s="3">
        <v>1</v>
      </c>
      <c r="AD41" s="35">
        <v>2</v>
      </c>
      <c r="AF41" s="35">
        <v>1</v>
      </c>
      <c r="AG41" s="35">
        <v>1</v>
      </c>
      <c r="AJ41" s="3">
        <v>1</v>
      </c>
      <c r="AK41" s="3">
        <v>1</v>
      </c>
      <c r="AL41" s="3">
        <v>1</v>
      </c>
      <c r="AM41" s="3">
        <v>1</v>
      </c>
      <c r="AN41" s="3">
        <v>1</v>
      </c>
      <c r="AP41" s="3">
        <v>2</v>
      </c>
      <c r="AQ41" s="3">
        <v>1</v>
      </c>
      <c r="AT41" s="3">
        <v>3</v>
      </c>
      <c r="AU41" s="3">
        <v>1</v>
      </c>
      <c r="AW41" s="3">
        <v>2</v>
      </c>
      <c r="AX41" s="3">
        <v>1</v>
      </c>
      <c r="AZ41" s="3">
        <v>1</v>
      </c>
      <c r="BA41" s="3">
        <v>1</v>
      </c>
      <c r="BD41" s="7">
        <v>70</v>
      </c>
    </row>
    <row r="42" spans="1:56" ht="15.75" x14ac:dyDescent="0.25">
      <c r="A42" s="1">
        <v>38</v>
      </c>
      <c r="B42" s="9"/>
      <c r="C42" s="29"/>
      <c r="D42" s="29"/>
      <c r="E42" s="9"/>
      <c r="F42" s="9"/>
      <c r="G42" s="9"/>
      <c r="H42" s="9"/>
      <c r="I42" s="9"/>
      <c r="J42" s="9"/>
      <c r="K42" s="9"/>
      <c r="L42" s="9"/>
      <c r="M42" s="9"/>
      <c r="N42" s="9"/>
      <c r="O42" s="9">
        <f t="shared" si="17"/>
        <v>0</v>
      </c>
      <c r="P42" s="83">
        <v>50</v>
      </c>
      <c r="Q42" s="7"/>
      <c r="R42" s="7"/>
      <c r="S42" s="9"/>
      <c r="T42" s="9">
        <f t="shared" si="16"/>
        <v>2500</v>
      </c>
      <c r="U42" s="9"/>
      <c r="V42" s="9"/>
      <c r="W42" s="9"/>
      <c r="X42" s="28"/>
      <c r="BD42" s="7">
        <v>70</v>
      </c>
    </row>
    <row r="43" spans="1:56" ht="15.75" x14ac:dyDescent="0.25">
      <c r="A43" s="1">
        <v>39</v>
      </c>
      <c r="B43" s="9"/>
      <c r="C43" s="29"/>
      <c r="D43" s="29"/>
      <c r="E43" s="9"/>
      <c r="F43" s="9"/>
      <c r="G43" s="9"/>
      <c r="H43" s="9"/>
      <c r="I43" s="9"/>
      <c r="J43" s="9" t="s">
        <v>25</v>
      </c>
      <c r="K43" s="9"/>
      <c r="L43" s="9"/>
      <c r="M43" s="9"/>
      <c r="N43" s="9"/>
      <c r="O43" s="9">
        <f t="shared" si="17"/>
        <v>0</v>
      </c>
      <c r="P43" s="81">
        <v>75</v>
      </c>
      <c r="Q43" s="7"/>
      <c r="R43" s="7"/>
      <c r="S43" s="9"/>
      <c r="T43" s="9">
        <f t="shared" si="16"/>
        <v>5625</v>
      </c>
      <c r="U43" s="9"/>
      <c r="V43" s="9"/>
      <c r="W43" s="9"/>
      <c r="X43" s="28"/>
      <c r="BD43" s="7">
        <v>66</v>
      </c>
    </row>
    <row r="44" spans="1:56" ht="15.75" x14ac:dyDescent="0.25">
      <c r="A44" s="1">
        <v>40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>
        <f t="shared" si="17"/>
        <v>0</v>
      </c>
      <c r="P44" s="81">
        <v>65</v>
      </c>
      <c r="Q44" s="7"/>
      <c r="R44" s="7"/>
      <c r="S44" s="9"/>
      <c r="T44" s="9">
        <f t="shared" si="16"/>
        <v>4225</v>
      </c>
      <c r="U44" s="9"/>
      <c r="V44" s="9"/>
      <c r="W44" s="9"/>
      <c r="X44" s="28"/>
      <c r="BD44" s="7">
        <v>66</v>
      </c>
    </row>
    <row r="45" spans="1:56" x14ac:dyDescent="0.25">
      <c r="A45" s="1">
        <v>41</v>
      </c>
      <c r="B45" s="9"/>
      <c r="C45" s="9"/>
      <c r="D45" s="9"/>
      <c r="E45" s="9"/>
      <c r="F45" s="9"/>
      <c r="G45" s="9"/>
      <c r="H45" s="9"/>
      <c r="I45" s="9"/>
      <c r="J45" s="8"/>
      <c r="K45" s="9"/>
      <c r="L45" s="9"/>
      <c r="M45" s="9"/>
      <c r="N45" s="9"/>
      <c r="O45" s="9"/>
      <c r="P45" s="9"/>
      <c r="Q45" s="6"/>
      <c r="R45" s="6"/>
      <c r="S45" s="9"/>
      <c r="T45" s="9">
        <f t="shared" si="16"/>
        <v>0</v>
      </c>
      <c r="U45" s="9"/>
      <c r="V45" s="9"/>
      <c r="W45" s="9"/>
      <c r="X45" s="28"/>
      <c r="BD45" s="6">
        <v>73</v>
      </c>
    </row>
    <row r="46" spans="1:56" x14ac:dyDescent="0.25">
      <c r="A46" s="1">
        <v>42</v>
      </c>
      <c r="B46" s="9"/>
      <c r="C46" s="9"/>
      <c r="D46" s="9"/>
      <c r="E46" s="9"/>
      <c r="F46" s="9"/>
      <c r="G46" s="9"/>
      <c r="H46" s="9"/>
      <c r="I46" s="9"/>
      <c r="J46" s="8"/>
      <c r="K46" s="9"/>
      <c r="L46" s="9"/>
      <c r="M46" s="9"/>
      <c r="N46" s="9"/>
      <c r="O46" s="9"/>
      <c r="P46" s="9"/>
      <c r="Q46" s="9"/>
      <c r="R46" s="9"/>
      <c r="S46" s="9"/>
      <c r="T46" s="9">
        <f t="shared" si="16"/>
        <v>0</v>
      </c>
      <c r="U46" s="9"/>
      <c r="V46" s="9"/>
      <c r="W46" s="9"/>
      <c r="X46" s="28"/>
    </row>
    <row r="47" spans="1:56" x14ac:dyDescent="0.25">
      <c r="A47" s="1">
        <v>43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f t="shared" si="16"/>
        <v>0</v>
      </c>
      <c r="U47" s="9"/>
      <c r="V47" s="9"/>
      <c r="W47" s="9"/>
      <c r="X47" s="28"/>
    </row>
    <row r="48" spans="1:56" x14ac:dyDescent="0.25">
      <c r="A48" s="1">
        <v>44</v>
      </c>
      <c r="B48" s="8"/>
      <c r="C48" s="9"/>
      <c r="D48" s="9"/>
      <c r="E48" s="9"/>
      <c r="F48" s="9"/>
      <c r="G48" s="9"/>
      <c r="H48" s="9"/>
      <c r="I48" s="9"/>
      <c r="J48" s="8"/>
      <c r="K48" s="9"/>
      <c r="L48" s="9"/>
      <c r="M48" s="9"/>
      <c r="N48" s="9"/>
      <c r="O48" s="9"/>
      <c r="P48" s="9"/>
      <c r="Q48" s="9"/>
      <c r="R48" s="9"/>
      <c r="S48" s="9"/>
      <c r="T48" s="9">
        <f t="shared" si="16"/>
        <v>0</v>
      </c>
      <c r="U48" s="9"/>
      <c r="V48" s="9"/>
      <c r="W48" s="9"/>
      <c r="X48" s="28"/>
    </row>
    <row r="49" spans="1:53" x14ac:dyDescent="0.25">
      <c r="A49" s="1">
        <v>45</v>
      </c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f t="shared" si="16"/>
        <v>0</v>
      </c>
      <c r="U49" s="9"/>
      <c r="V49" s="9"/>
      <c r="W49" s="9"/>
      <c r="X49" s="28"/>
    </row>
    <row r="50" spans="1:53" x14ac:dyDescent="0.25">
      <c r="A50" s="1">
        <v>46</v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f t="shared" si="16"/>
        <v>0</v>
      </c>
      <c r="U50" s="9"/>
      <c r="V50" s="9"/>
      <c r="W50" s="9"/>
      <c r="X50" s="28"/>
    </row>
    <row r="51" spans="1:53" x14ac:dyDescent="0.25">
      <c r="A51" s="1">
        <v>47</v>
      </c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f t="shared" si="16"/>
        <v>0</v>
      </c>
      <c r="U51" s="9"/>
      <c r="V51" s="9"/>
      <c r="W51" s="9"/>
      <c r="X51" s="28"/>
    </row>
    <row r="52" spans="1:53" x14ac:dyDescent="0.25">
      <c r="A52" s="1">
        <v>48</v>
      </c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>
        <f t="shared" si="16"/>
        <v>0</v>
      </c>
      <c r="U52" s="9"/>
      <c r="V52" s="9"/>
      <c r="W52" s="9"/>
      <c r="X52" s="28"/>
    </row>
    <row r="53" spans="1:53" x14ac:dyDescent="0.25">
      <c r="A53" s="1">
        <v>49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>
        <f t="shared" si="16"/>
        <v>0</v>
      </c>
      <c r="U53" s="9"/>
      <c r="V53" s="9"/>
      <c r="W53" s="9"/>
    </row>
    <row r="54" spans="1:53" x14ac:dyDescent="0.25">
      <c r="A54" s="1">
        <v>50</v>
      </c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>
        <f t="shared" si="16"/>
        <v>0</v>
      </c>
      <c r="U54" s="9"/>
      <c r="V54" s="9"/>
      <c r="W54" s="9"/>
    </row>
    <row r="55" spans="1:53" x14ac:dyDescent="0.25">
      <c r="A55" s="1">
        <v>51</v>
      </c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>
        <f t="shared" si="16"/>
        <v>0</v>
      </c>
      <c r="U55" s="9"/>
      <c r="V55" s="9"/>
      <c r="W55" s="9"/>
    </row>
    <row r="56" spans="1:53" x14ac:dyDescent="0.25">
      <c r="A56" s="1">
        <v>52</v>
      </c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f t="shared" si="16"/>
        <v>0</v>
      </c>
      <c r="U56" s="9"/>
      <c r="V56" s="9"/>
      <c r="W56" s="9"/>
    </row>
    <row r="57" spans="1:53" x14ac:dyDescent="0.25">
      <c r="A57" s="1">
        <v>53</v>
      </c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f t="shared" si="16"/>
        <v>0</v>
      </c>
      <c r="U57" s="9"/>
      <c r="V57" s="9"/>
      <c r="W57" s="9"/>
    </row>
    <row r="58" spans="1:53" x14ac:dyDescent="0.25">
      <c r="A58" s="1">
        <v>54</v>
      </c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f t="shared" si="16"/>
        <v>0</v>
      </c>
      <c r="U58" s="9"/>
      <c r="V58" s="9"/>
      <c r="W58" s="9"/>
    </row>
    <row r="59" spans="1:53" x14ac:dyDescent="0.25">
      <c r="A59" s="1">
        <v>55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>
        <f t="shared" si="16"/>
        <v>0</v>
      </c>
      <c r="U59" s="9"/>
      <c r="V59" s="9"/>
      <c r="W59" s="9"/>
    </row>
    <row r="60" spans="1:53" x14ac:dyDescent="0.25">
      <c r="A60" s="1">
        <v>56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53" x14ac:dyDescent="0.25">
      <c r="A61" s="1">
        <v>57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53" x14ac:dyDescent="0.25">
      <c r="A62" s="36" t="s">
        <v>26</v>
      </c>
      <c r="B62" s="9">
        <f>SUM(B5:B37)</f>
        <v>2063</v>
      </c>
      <c r="C62" s="9">
        <f>SUM(C5:C43)</f>
        <v>1931</v>
      </c>
      <c r="D62" s="9">
        <f>SUM(D5:D43)</f>
        <v>1841.3333333333335</v>
      </c>
      <c r="E62" s="9">
        <f>SUM(E5:E34)</f>
        <v>906.66666666666674</v>
      </c>
      <c r="F62" s="9">
        <f>SUM(F5:F37)</f>
        <v>155301.22222222222</v>
      </c>
      <c r="G62" s="9">
        <f>SUM(G5:G43)</f>
        <v>141226.33333333334</v>
      </c>
      <c r="H62" s="9">
        <f>SUM(H5:H43)</f>
        <v>133433.33333333334</v>
      </c>
      <c r="I62" s="9">
        <f>SUM(I5:I34)</f>
        <v>71305.555555555562</v>
      </c>
      <c r="J62" s="9">
        <f>SUM(J5:J37)</f>
        <v>0</v>
      </c>
      <c r="K62" s="9">
        <f>SUM(K5:K40)</f>
        <v>0</v>
      </c>
      <c r="L62" s="9">
        <f>SUM(L5:L33)</f>
        <v>0</v>
      </c>
      <c r="M62" s="9">
        <f>SUM(M5:M37)</f>
        <v>0</v>
      </c>
      <c r="N62" s="9">
        <f>SUM(N5:N40)</f>
        <v>0</v>
      </c>
      <c r="O62" s="9">
        <f>SUM(O5:O33)</f>
        <v>0</v>
      </c>
      <c r="P62" s="9">
        <f>SUM(P5:P59)</f>
        <v>2498.666666666667</v>
      </c>
      <c r="Q62" s="9">
        <f>SUM(Q5:Q20)</f>
        <v>1000</v>
      </c>
      <c r="R62" s="9">
        <f>SUM(R5:R20)</f>
        <v>979</v>
      </c>
      <c r="S62" s="9">
        <f>SUM(S5:S27)</f>
        <v>919.33333333333337</v>
      </c>
      <c r="T62" s="9">
        <f>SUM(T5:T29)</f>
        <v>124841.33333333333</v>
      </c>
      <c r="U62" s="9">
        <f>SUM(U5:U45)</f>
        <v>97294.222222222204</v>
      </c>
      <c r="V62" s="9">
        <f>SUM(V5:V45)</f>
        <v>73745.444444444453</v>
      </c>
      <c r="W62" s="9">
        <f>SUM(W5:W38)</f>
        <v>62352.444444444453</v>
      </c>
      <c r="X62" s="33"/>
      <c r="Y62" s="5">
        <v>80</v>
      </c>
      <c r="Z62" s="3">
        <v>2</v>
      </c>
      <c r="AA62" s="3">
        <v>1</v>
      </c>
      <c r="AC62" s="3">
        <v>2</v>
      </c>
      <c r="AF62" s="35">
        <v>1</v>
      </c>
      <c r="AJ62" s="3">
        <v>2</v>
      </c>
      <c r="AK62" s="3">
        <v>1</v>
      </c>
      <c r="AM62" s="3">
        <v>1</v>
      </c>
      <c r="AN62" s="3">
        <v>1</v>
      </c>
      <c r="AP62" s="3">
        <v>1</v>
      </c>
      <c r="AQ62" s="3">
        <v>1</v>
      </c>
      <c r="AT62" s="3">
        <v>2</v>
      </c>
      <c r="AV62" s="3">
        <v>1</v>
      </c>
      <c r="AW62" s="3">
        <v>2</v>
      </c>
      <c r="AX62" s="3">
        <v>1</v>
      </c>
      <c r="BA62" s="3">
        <v>1</v>
      </c>
    </row>
    <row r="63" spans="1:53" x14ac:dyDescent="0.25">
      <c r="A63" s="37" t="s">
        <v>27</v>
      </c>
      <c r="B63" s="38">
        <f>COUNT(B5:B47)</f>
        <v>28</v>
      </c>
      <c r="C63" s="38">
        <f t="shared" ref="C63:E63" si="18">COUNT(C5:C47)</f>
        <v>28</v>
      </c>
      <c r="D63" s="38">
        <f t="shared" si="18"/>
        <v>28</v>
      </c>
      <c r="E63" s="38">
        <f t="shared" si="18"/>
        <v>12</v>
      </c>
      <c r="F63" s="9">
        <f>B63+C63+D63+E63</f>
        <v>96</v>
      </c>
      <c r="G63" s="38">
        <f>COUNT(G5:G47)</f>
        <v>28</v>
      </c>
      <c r="H63" s="38">
        <f t="shared" ref="H63:J63" si="19">COUNT(H5:H47)</f>
        <v>28</v>
      </c>
      <c r="I63" s="38">
        <f t="shared" si="19"/>
        <v>12</v>
      </c>
      <c r="J63" s="38">
        <f t="shared" si="19"/>
        <v>0</v>
      </c>
      <c r="K63" s="38">
        <f>COUNT(K5:K44)</f>
        <v>0</v>
      </c>
      <c r="L63" s="38">
        <f>COUNT(L5:L44)</f>
        <v>0</v>
      </c>
      <c r="M63" s="9"/>
      <c r="N63" s="9"/>
      <c r="O63" s="9"/>
      <c r="P63" s="38">
        <f>COUNT(P5:P44)</f>
        <v>40</v>
      </c>
      <c r="Q63" s="38">
        <f t="shared" ref="Q63:S63" si="20">COUNT(Q5:Q44)</f>
        <v>23</v>
      </c>
      <c r="R63" s="38">
        <f t="shared" si="20"/>
        <v>16</v>
      </c>
      <c r="S63" s="38">
        <f t="shared" si="20"/>
        <v>15</v>
      </c>
      <c r="T63" s="9">
        <f>P63+Q63+R63+S63</f>
        <v>94</v>
      </c>
      <c r="U63" s="9"/>
      <c r="V63" s="9"/>
      <c r="W63" s="9"/>
      <c r="X63" s="33"/>
      <c r="Y63" s="5">
        <v>84</v>
      </c>
      <c r="Z63" s="3">
        <v>2</v>
      </c>
      <c r="AA63" s="3">
        <v>1</v>
      </c>
      <c r="AC63" s="3">
        <v>1</v>
      </c>
      <c r="AG63" s="3">
        <v>1</v>
      </c>
      <c r="AJ63" s="3">
        <v>2</v>
      </c>
      <c r="AK63" s="3">
        <v>1</v>
      </c>
      <c r="AM63" s="3">
        <v>1</v>
      </c>
      <c r="AN63" s="3">
        <v>1</v>
      </c>
      <c r="AQ63" s="3">
        <v>1</v>
      </c>
      <c r="AT63" s="3">
        <v>2</v>
      </c>
      <c r="AU63" s="3">
        <v>1</v>
      </c>
      <c r="AW63" s="3">
        <v>1</v>
      </c>
      <c r="BA63" s="3">
        <v>1</v>
      </c>
    </row>
    <row r="64" spans="1:53" x14ac:dyDescent="0.25">
      <c r="A64" s="37" t="s">
        <v>28</v>
      </c>
      <c r="B64" s="39">
        <f>AVERAGE(B5:B37)</f>
        <v>73.678571428571431</v>
      </c>
      <c r="C64" s="39">
        <f>AVERAGE(C5:C43)</f>
        <v>68.964285714285708</v>
      </c>
      <c r="D64" s="39">
        <f>AVERAGE(D5:D43)</f>
        <v>65.761904761904773</v>
      </c>
      <c r="E64" s="39">
        <f>AVERAGE(E5:E34)</f>
        <v>75.555555555555557</v>
      </c>
      <c r="F64" s="39">
        <f t="shared" ref="F64:I64" si="21">AVERAGE(F5:F34)</f>
        <v>5546.4722222222217</v>
      </c>
      <c r="G64" s="39">
        <f t="shared" si="21"/>
        <v>5043.7976190476193</v>
      </c>
      <c r="H64" s="39">
        <f t="shared" si="21"/>
        <v>4765.4761904761908</v>
      </c>
      <c r="I64" s="39">
        <f t="shared" si="21"/>
        <v>5942.1296296296305</v>
      </c>
      <c r="J64" s="39" t="e">
        <f>AVERAGE(J5:J37)</f>
        <v>#DIV/0!</v>
      </c>
      <c r="K64" s="39" t="e">
        <f>AVERAGE(K5:K40)</f>
        <v>#DIV/0!</v>
      </c>
      <c r="L64" s="39" t="e">
        <f>AVERAGE(L5:L33)</f>
        <v>#DIV/0!</v>
      </c>
      <c r="M64" s="39"/>
      <c r="N64" s="39"/>
      <c r="O64" s="39"/>
      <c r="P64" s="39">
        <f>AVERAGE(P5:P29)</f>
        <v>67.546666666666681</v>
      </c>
      <c r="Q64" s="39">
        <f>AVERAGE(Q5:Q45)</f>
        <v>61.739130434782609</v>
      </c>
      <c r="R64" s="39">
        <f>AVERAGE(R5:R45)</f>
        <v>61.1875</v>
      </c>
      <c r="S64" s="39">
        <f>AVERAGE(S5:S38)</f>
        <v>61.288888888888891</v>
      </c>
      <c r="T64" s="9"/>
      <c r="U64" s="9"/>
      <c r="V64" s="9"/>
      <c r="W64" s="9"/>
      <c r="X64" s="33"/>
      <c r="Y64" s="5">
        <v>88</v>
      </c>
      <c r="Z64" s="3">
        <v>2</v>
      </c>
      <c r="AC64" s="3">
        <v>1</v>
      </c>
      <c r="AJ64" s="3">
        <v>2</v>
      </c>
      <c r="AM64" s="3">
        <v>1</v>
      </c>
      <c r="AN64" s="3">
        <v>1</v>
      </c>
      <c r="AT64" s="3">
        <v>3</v>
      </c>
      <c r="AW64" s="3">
        <v>1</v>
      </c>
      <c r="AX64" s="3">
        <v>1</v>
      </c>
    </row>
    <row r="65" spans="1:54" x14ac:dyDescent="0.25">
      <c r="A65" s="37" t="s">
        <v>29</v>
      </c>
      <c r="B65" s="39">
        <f>B62^2/B63</f>
        <v>151998.89285714287</v>
      </c>
      <c r="C65" s="39">
        <f>C62^2/C63</f>
        <v>133170.03571428571</v>
      </c>
      <c r="D65" s="39">
        <f>D62^2/D63</f>
        <v>121089.58730158732</v>
      </c>
      <c r="E65" s="39">
        <f>E62^2/E63</f>
        <v>68503.703703703723</v>
      </c>
      <c r="F65" s="39">
        <f t="shared" ref="F65:I65" si="22">F62^2/F63</f>
        <v>251234058.58037552</v>
      </c>
      <c r="G65" s="39">
        <f t="shared" si="22"/>
        <v>712317043.81349206</v>
      </c>
      <c r="H65" s="39">
        <f t="shared" si="22"/>
        <v>635873373.01587307</v>
      </c>
      <c r="I65" s="39">
        <f t="shared" si="22"/>
        <v>423706854.42386842</v>
      </c>
      <c r="J65" s="39" t="e">
        <f>J62^2/J63</f>
        <v>#DIV/0!</v>
      </c>
      <c r="K65" s="39" t="e">
        <f>K62^2/K63</f>
        <v>#DIV/0!</v>
      </c>
      <c r="L65" s="39" t="e">
        <f>L62^2/L63</f>
        <v>#DIV/0!</v>
      </c>
      <c r="M65" s="39"/>
      <c r="N65" s="39"/>
      <c r="O65" s="39"/>
      <c r="P65" s="39">
        <f t="shared" ref="P65" si="23">P62^2/P63</f>
        <v>156083.37777777782</v>
      </c>
      <c r="Q65" s="39">
        <f>Q62^2/Q63</f>
        <v>43478.260869565216</v>
      </c>
      <c r="R65" s="39">
        <f>R62^2/R63</f>
        <v>59902.5625</v>
      </c>
      <c r="S65" s="39">
        <f>S62^2/S63</f>
        <v>56344.918518518527</v>
      </c>
      <c r="T65" s="9"/>
      <c r="U65" s="9"/>
      <c r="V65" s="9"/>
      <c r="W65" s="9"/>
      <c r="X65" s="33"/>
      <c r="Y65" s="5">
        <v>92</v>
      </c>
      <c r="Z65" s="3">
        <v>1</v>
      </c>
      <c r="AA65" s="3">
        <v>1</v>
      </c>
      <c r="AC65" s="3">
        <v>1</v>
      </c>
      <c r="AJ65" s="3">
        <v>2</v>
      </c>
      <c r="AT65" s="3">
        <v>1</v>
      </c>
      <c r="AU65" s="3">
        <v>1</v>
      </c>
      <c r="AW65" s="3">
        <v>1</v>
      </c>
      <c r="AX65" s="3">
        <v>1</v>
      </c>
    </row>
    <row r="66" spans="1:54" x14ac:dyDescent="0.25">
      <c r="A66" s="37" t="s">
        <v>30</v>
      </c>
      <c r="B66" s="39">
        <f>F62-B65</f>
        <v>3302.3293650793494</v>
      </c>
      <c r="C66" s="39">
        <f>G62-C65</f>
        <v>8056.2976190476329</v>
      </c>
      <c r="D66" s="39">
        <f>H62-D65</f>
        <v>12343.746031746021</v>
      </c>
      <c r="E66" s="39">
        <f>I62-E65</f>
        <v>2801.8518518518395</v>
      </c>
      <c r="F66" s="39">
        <f t="shared" ref="F66:I66" si="24">J62-F65</f>
        <v>-251234058.58037552</v>
      </c>
      <c r="G66" s="39">
        <f t="shared" si="24"/>
        <v>-712317043.81349206</v>
      </c>
      <c r="H66" s="39">
        <f t="shared" si="24"/>
        <v>-635873373.01587307</v>
      </c>
      <c r="I66" s="39">
        <f t="shared" si="24"/>
        <v>-423706854.42386842</v>
      </c>
      <c r="J66" s="39" t="e">
        <f>M62-J65</f>
        <v>#DIV/0!</v>
      </c>
      <c r="K66" s="39" t="e">
        <f>N62-K65</f>
        <v>#DIV/0!</v>
      </c>
      <c r="L66" s="39" t="e">
        <f>O62-L65</f>
        <v>#DIV/0!</v>
      </c>
      <c r="M66" s="39"/>
      <c r="N66" s="39"/>
      <c r="O66" s="39"/>
      <c r="P66" s="39">
        <f>T62-P65</f>
        <v>-31242.044444444487</v>
      </c>
      <c r="Q66" s="39">
        <f>U62-Q65</f>
        <v>53815.961352656988</v>
      </c>
      <c r="R66" s="39">
        <f>V62-R65</f>
        <v>13842.881944444453</v>
      </c>
      <c r="S66" s="39">
        <f>W62-S65</f>
        <v>6007.5259259259255</v>
      </c>
      <c r="T66" s="9"/>
      <c r="U66" s="9"/>
      <c r="V66" s="9"/>
      <c r="W66" s="9"/>
      <c r="X66" s="33"/>
      <c r="Y66" s="5">
        <v>96</v>
      </c>
      <c r="Z66" s="3">
        <v>1</v>
      </c>
      <c r="AC66" s="3">
        <v>1</v>
      </c>
      <c r="AK66" s="3">
        <v>1</v>
      </c>
      <c r="AM66" s="3">
        <v>1</v>
      </c>
      <c r="AT66" s="3">
        <v>1</v>
      </c>
      <c r="AW66" s="3">
        <v>1</v>
      </c>
    </row>
    <row r="67" spans="1:54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9"/>
      <c r="U67" s="9"/>
      <c r="V67" s="9"/>
      <c r="W67" s="9"/>
      <c r="X67" s="33"/>
      <c r="Y67" s="5">
        <v>100</v>
      </c>
      <c r="Z67" s="3">
        <v>1</v>
      </c>
      <c r="AA67" s="3">
        <v>1</v>
      </c>
      <c r="AC67" s="3">
        <v>1</v>
      </c>
      <c r="AJ67" s="3">
        <v>1</v>
      </c>
      <c r="AN67" s="3">
        <v>1</v>
      </c>
      <c r="AT67" s="3">
        <v>1</v>
      </c>
    </row>
    <row r="68" spans="1:54" x14ac:dyDescent="0.25">
      <c r="Z68" s="5">
        <f t="shared" ref="Z68:AH68" si="25">SUM(Z31:Z67)</f>
        <v>10</v>
      </c>
      <c r="AA68" s="5">
        <f t="shared" si="25"/>
        <v>11</v>
      </c>
      <c r="AB68" s="5">
        <f t="shared" si="25"/>
        <v>5</v>
      </c>
      <c r="AC68" s="5">
        <f t="shared" si="25"/>
        <v>11</v>
      </c>
      <c r="AD68" s="5">
        <f t="shared" si="25"/>
        <v>9</v>
      </c>
      <c r="AE68" s="5">
        <f t="shared" si="25"/>
        <v>7</v>
      </c>
      <c r="AF68" s="5">
        <f t="shared" si="25"/>
        <v>11</v>
      </c>
      <c r="AG68" s="5">
        <f t="shared" si="25"/>
        <v>8</v>
      </c>
      <c r="AH68" s="5">
        <f t="shared" si="25"/>
        <v>8</v>
      </c>
      <c r="AI68" s="5"/>
      <c r="AJ68" s="5">
        <f t="shared" ref="AJ68:AR68" si="26">SUM(AJ31:AJ67)</f>
        <v>11</v>
      </c>
      <c r="AK68" s="5">
        <f t="shared" si="26"/>
        <v>8</v>
      </c>
      <c r="AL68" s="5">
        <f t="shared" si="26"/>
        <v>4</v>
      </c>
      <c r="AM68" s="5">
        <f t="shared" si="26"/>
        <v>8</v>
      </c>
      <c r="AN68" s="5">
        <f t="shared" si="26"/>
        <v>9</v>
      </c>
      <c r="AO68" s="5">
        <f t="shared" si="26"/>
        <v>5</v>
      </c>
      <c r="AP68" s="5">
        <f t="shared" si="26"/>
        <v>10</v>
      </c>
      <c r="AQ68" s="5">
        <f t="shared" si="26"/>
        <v>8</v>
      </c>
      <c r="AR68" s="5">
        <f t="shared" si="26"/>
        <v>5</v>
      </c>
      <c r="AS68" s="5"/>
      <c r="AT68" s="5">
        <f t="shared" ref="AT68:BB68" si="27">SUM(AT31:AT67)</f>
        <v>14</v>
      </c>
      <c r="AU68" s="5">
        <f t="shared" si="27"/>
        <v>9</v>
      </c>
      <c r="AV68" s="5">
        <f t="shared" si="27"/>
        <v>7</v>
      </c>
      <c r="AW68" s="5">
        <f t="shared" si="27"/>
        <v>13</v>
      </c>
      <c r="AX68" s="5">
        <f t="shared" si="27"/>
        <v>11</v>
      </c>
      <c r="AY68" s="5">
        <f t="shared" si="27"/>
        <v>7</v>
      </c>
      <c r="AZ68" s="5">
        <f t="shared" si="27"/>
        <v>8</v>
      </c>
      <c r="BA68" s="5">
        <f t="shared" si="27"/>
        <v>12</v>
      </c>
      <c r="BB68" s="5">
        <f t="shared" si="27"/>
        <v>8</v>
      </c>
    </row>
    <row r="69" spans="1:54" x14ac:dyDescent="0.25">
      <c r="A69" s="10" t="s">
        <v>31</v>
      </c>
      <c r="B69" s="10"/>
      <c r="C69" s="10"/>
      <c r="D69" s="10"/>
      <c r="E69" s="10"/>
      <c r="F69" s="40"/>
      <c r="P69" s="3" t="s">
        <v>8</v>
      </c>
      <c r="Q69" s="3">
        <f>B63+J63+P63</f>
        <v>68</v>
      </c>
      <c r="AT69" s="3"/>
    </row>
    <row r="70" spans="1:54" ht="15.75" x14ac:dyDescent="0.25">
      <c r="A70" s="11" t="s">
        <v>32</v>
      </c>
      <c r="B70" s="41" t="s">
        <v>90</v>
      </c>
      <c r="C70" s="42"/>
      <c r="D70" s="42"/>
      <c r="E70" s="43"/>
      <c r="F70" s="11" t="s">
        <v>34</v>
      </c>
      <c r="P70" s="3" t="s">
        <v>9</v>
      </c>
      <c r="Q70" s="3">
        <f>C63+K63+Q63</f>
        <v>51</v>
      </c>
      <c r="AT70" s="3"/>
    </row>
    <row r="71" spans="1:54" ht="15.75" x14ac:dyDescent="0.25">
      <c r="A71" s="12" t="s">
        <v>35</v>
      </c>
      <c r="B71" s="44" t="s">
        <v>81</v>
      </c>
      <c r="C71" s="44" t="s">
        <v>82</v>
      </c>
      <c r="D71" s="44" t="s">
        <v>83</v>
      </c>
      <c r="E71" s="44" t="s">
        <v>84</v>
      </c>
      <c r="F71" s="12"/>
      <c r="I71" s="3" t="s">
        <v>83</v>
      </c>
      <c r="J71" s="3">
        <f>D62+R62</f>
        <v>2820.3333333333335</v>
      </c>
      <c r="K71" s="3">
        <f>D63+R63</f>
        <v>44</v>
      </c>
      <c r="L71" s="47">
        <f t="shared" ref="L71:L77" si="28">J71/K71</f>
        <v>64.098484848484858</v>
      </c>
      <c r="P71" s="3" t="s">
        <v>10</v>
      </c>
      <c r="Q71" s="3">
        <f>E63+L63+S63</f>
        <v>27</v>
      </c>
      <c r="AT71" s="3"/>
    </row>
    <row r="72" spans="1:54" ht="15.75" x14ac:dyDescent="0.25">
      <c r="A72" s="45" t="s">
        <v>2</v>
      </c>
      <c r="B72" s="46">
        <f>B64</f>
        <v>73.678571428571431</v>
      </c>
      <c r="C72" s="46">
        <f>C64</f>
        <v>68.964285714285708</v>
      </c>
      <c r="D72" s="46">
        <f>D64</f>
        <v>65.761904761904773</v>
      </c>
      <c r="E72" s="46">
        <f>E64</f>
        <v>75.555555555555557</v>
      </c>
      <c r="F72" s="46">
        <f>SUM(B72:E72)</f>
        <v>283.96031746031747</v>
      </c>
      <c r="G72" s="3">
        <f>(B62+C62+E62)/(B63+C63+E63)</f>
        <v>72.068627450980401</v>
      </c>
      <c r="I72" s="3" t="s">
        <v>81</v>
      </c>
      <c r="J72" s="3">
        <f>B62+J62+P62</f>
        <v>4561.666666666667</v>
      </c>
      <c r="K72" s="3">
        <f>B63+J63+P63</f>
        <v>68</v>
      </c>
      <c r="L72" s="47">
        <f t="shared" si="28"/>
        <v>67.083333333333343</v>
      </c>
      <c r="Q72" s="3">
        <f>SUM(Q69:Q71)</f>
        <v>146</v>
      </c>
      <c r="AT72" s="3"/>
    </row>
    <row r="73" spans="1:54" ht="15.75" x14ac:dyDescent="0.25">
      <c r="A73" s="45" t="s">
        <v>3</v>
      </c>
      <c r="B73" s="46"/>
      <c r="C73" s="46"/>
      <c r="D73" s="46"/>
      <c r="E73" s="46"/>
      <c r="F73" s="46"/>
      <c r="G73" s="47" t="e">
        <f>L76</f>
        <v>#DIV/0!</v>
      </c>
      <c r="H73" s="47"/>
      <c r="I73" s="3" t="s">
        <v>82</v>
      </c>
      <c r="J73" s="3">
        <f>C62+K62+Q62</f>
        <v>2931</v>
      </c>
      <c r="K73" s="3">
        <f>C63+K63+Q63</f>
        <v>51</v>
      </c>
      <c r="L73" s="47">
        <f t="shared" si="28"/>
        <v>57.470588235294116</v>
      </c>
      <c r="AT73" s="3"/>
    </row>
    <row r="74" spans="1:54" ht="15.75" x14ac:dyDescent="0.25">
      <c r="A74" s="45" t="s">
        <v>36</v>
      </c>
      <c r="B74" s="46">
        <f>P64</f>
        <v>67.546666666666681</v>
      </c>
      <c r="C74" s="46">
        <f>Q64</f>
        <v>61.739130434782609</v>
      </c>
      <c r="D74" s="46">
        <f>R64</f>
        <v>61.1875</v>
      </c>
      <c r="E74" s="46">
        <f>S64</f>
        <v>61.288888888888891</v>
      </c>
      <c r="F74" s="46">
        <f>SUM(B74:E74)</f>
        <v>251.7621859903382</v>
      </c>
      <c r="G74" s="47">
        <f>L77</f>
        <v>57.414893617021278</v>
      </c>
      <c r="H74" s="47"/>
      <c r="I74" s="3" t="s">
        <v>84</v>
      </c>
      <c r="J74" s="3">
        <f>E62+L62+S62</f>
        <v>1826</v>
      </c>
      <c r="K74" s="3">
        <f>E63+L63+S63</f>
        <v>27</v>
      </c>
      <c r="L74" s="47">
        <f t="shared" si="28"/>
        <v>67.629629629629633</v>
      </c>
      <c r="AT74" s="3"/>
    </row>
    <row r="75" spans="1:54" ht="15.75" x14ac:dyDescent="0.25">
      <c r="A75" s="45" t="s">
        <v>34</v>
      </c>
      <c r="B75" s="46">
        <f>SUM(B72:B74)</f>
        <v>141.22523809523813</v>
      </c>
      <c r="C75" s="46">
        <f>SUM(C72:C74)</f>
        <v>130.70341614906832</v>
      </c>
      <c r="D75" s="46">
        <f>SUM(D72:D74)</f>
        <v>126.94940476190477</v>
      </c>
      <c r="E75" s="46">
        <f>SUM(E72:E74)</f>
        <v>136.84444444444443</v>
      </c>
      <c r="F75" s="46">
        <f>SUM(B75:E75)</f>
        <v>535.72250345065572</v>
      </c>
      <c r="I75" s="3" t="s">
        <v>2</v>
      </c>
      <c r="J75" s="3">
        <f>B62+C62+D62+E62</f>
        <v>6742.0000000000009</v>
      </c>
      <c r="K75" s="3">
        <f>B63+C63+D63+E63</f>
        <v>96</v>
      </c>
      <c r="L75" s="47">
        <f>J75/K75</f>
        <v>70.229166666666671</v>
      </c>
      <c r="P75" s="9">
        <f>M75+N75+O75</f>
        <v>0</v>
      </c>
      <c r="AT75" s="3"/>
    </row>
    <row r="76" spans="1:54" x14ac:dyDescent="0.25">
      <c r="B76" s="47">
        <f>L72</f>
        <v>67.083333333333343</v>
      </c>
      <c r="C76" s="47">
        <f>L73</f>
        <v>57.470588235294116</v>
      </c>
      <c r="D76" s="47"/>
      <c r="E76" s="47">
        <f>L74</f>
        <v>67.629629629629633</v>
      </c>
      <c r="I76" s="3" t="s">
        <v>3</v>
      </c>
      <c r="J76" s="3">
        <f>J62+K62+L62</f>
        <v>0</v>
      </c>
      <c r="K76" s="3">
        <f>J63+K63+L63</f>
        <v>0</v>
      </c>
      <c r="L76" s="47" t="e">
        <f>J76/K76</f>
        <v>#DIV/0!</v>
      </c>
      <c r="AT76" s="3"/>
    </row>
    <row r="77" spans="1:54" x14ac:dyDescent="0.25">
      <c r="I77" s="3" t="s">
        <v>36</v>
      </c>
      <c r="J77" s="3">
        <f>P62+Q62+R62+S62</f>
        <v>5397</v>
      </c>
      <c r="K77" s="3">
        <f>P63+Q63+R63+S63</f>
        <v>94</v>
      </c>
      <c r="L77" s="47">
        <f t="shared" si="28"/>
        <v>57.414893617021278</v>
      </c>
      <c r="AT77" s="3"/>
    </row>
    <row r="78" spans="1:54" x14ac:dyDescent="0.25">
      <c r="A78" s="9" t="s">
        <v>37</v>
      </c>
      <c r="B78" s="9"/>
      <c r="C78" s="9"/>
      <c r="D78" s="9"/>
      <c r="E78" s="9"/>
      <c r="F78" s="9"/>
      <c r="L78" s="47"/>
      <c r="AT78" s="3"/>
    </row>
    <row r="79" spans="1:54" x14ac:dyDescent="0.25">
      <c r="A79" s="48" t="s">
        <v>38</v>
      </c>
      <c r="B79" s="9">
        <f>B63+C63+D63+E63+J63+K63+L63+P63+Q63+S63+R63</f>
        <v>190</v>
      </c>
      <c r="C79" s="9" t="s">
        <v>39</v>
      </c>
      <c r="D79" s="9"/>
      <c r="E79" s="9">
        <v>2</v>
      </c>
      <c r="F79" s="9"/>
      <c r="AT79" s="3"/>
    </row>
    <row r="80" spans="1:54" x14ac:dyDescent="0.25">
      <c r="A80" s="48" t="s">
        <v>40</v>
      </c>
      <c r="B80" s="39">
        <f>(E79*E80)/((1/B63)+(1/C63)+(1/D63)+(1/E63)+(1/P63)+(1/Q63)+(1/R63)+(1/S63))</f>
        <v>10.306061212242449</v>
      </c>
      <c r="C80" s="9" t="s">
        <v>41</v>
      </c>
      <c r="D80" s="9"/>
      <c r="E80" s="9">
        <v>2</v>
      </c>
      <c r="F80" s="9">
        <v>31.9468</v>
      </c>
      <c r="AT80" s="3"/>
    </row>
    <row r="81" spans="1:46" x14ac:dyDescent="0.25">
      <c r="A81" s="48">
        <v>1</v>
      </c>
      <c r="B81" s="39">
        <f>F75^2/(E79*E80)</f>
        <v>71749.650175859453</v>
      </c>
      <c r="C81" s="9"/>
      <c r="D81" s="9"/>
      <c r="E81" s="9"/>
      <c r="F81" s="39">
        <v>38271.220999999998</v>
      </c>
      <c r="AT81" s="3"/>
    </row>
    <row r="82" spans="1:46" x14ac:dyDescent="0.25">
      <c r="A82" s="48">
        <v>2</v>
      </c>
      <c r="B82" s="39">
        <f>B66+C66+E66+P66+Q66+S66</f>
        <v>42741.921670117248</v>
      </c>
      <c r="C82" s="9"/>
      <c r="D82" s="9"/>
      <c r="E82" s="9"/>
      <c r="F82" s="39">
        <v>66772.447</v>
      </c>
      <c r="AT82" s="3"/>
    </row>
    <row r="83" spans="1:46" x14ac:dyDescent="0.25">
      <c r="A83" s="48">
        <v>3</v>
      </c>
      <c r="B83" s="39">
        <f>(F72^2/E80)+(F74^2/E80)</f>
        <v>72008.830093398967</v>
      </c>
      <c r="C83" s="9"/>
      <c r="D83" s="9"/>
      <c r="E83" s="9"/>
      <c r="F83" s="39">
        <v>38462.824000000001</v>
      </c>
      <c r="AT83" s="3"/>
    </row>
    <row r="84" spans="1:46" x14ac:dyDescent="0.25">
      <c r="A84" s="48">
        <v>4</v>
      </c>
      <c r="B84" s="39">
        <f>(B75^2/E79)+(C75^2/E79)+(D75^2/E79)+(E75^2/E79)</f>
        <v>35935.252106401902</v>
      </c>
      <c r="C84" s="9"/>
      <c r="D84" s="9"/>
      <c r="E84" s="9"/>
      <c r="F84" s="39">
        <v>38271.72</v>
      </c>
      <c r="AT84" s="3"/>
    </row>
    <row r="85" spans="1:46" x14ac:dyDescent="0.25">
      <c r="A85" s="48">
        <v>5</v>
      </c>
      <c r="B85" s="39">
        <f>B72^2+C72^2+D72^2+E72^2+B73^2+C73^2+D73^2+E73^2+B74^2+C74^2+D74^2+E74^2</f>
        <v>36092.385147164656</v>
      </c>
      <c r="C85" s="9"/>
      <c r="D85" s="9"/>
      <c r="E85" s="9"/>
      <c r="F85" s="39">
        <v>38488.226000000002</v>
      </c>
      <c r="AT85" s="3"/>
    </row>
    <row r="86" spans="1:46" x14ac:dyDescent="0.25">
      <c r="A86" s="48" t="s">
        <v>42</v>
      </c>
      <c r="B86" s="39">
        <f>B80*(B83-B81)</f>
        <v>2671.1240951461768</v>
      </c>
      <c r="C86" s="9">
        <v>5843.384</v>
      </c>
      <c r="D86" s="9"/>
      <c r="E86" s="9"/>
      <c r="F86" s="9"/>
      <c r="AT86" s="3"/>
    </row>
    <row r="87" spans="1:46" x14ac:dyDescent="0.25">
      <c r="A87" s="48" t="s">
        <v>43</v>
      </c>
      <c r="B87" s="39">
        <f>B80*(B84-B81)</f>
        <v>-369105.37878344732</v>
      </c>
      <c r="C87" s="49">
        <v>15.198</v>
      </c>
      <c r="D87" s="49"/>
      <c r="E87" s="9"/>
      <c r="F87" s="9"/>
      <c r="AT87" s="3"/>
    </row>
    <row r="88" spans="1:46" x14ac:dyDescent="0.25">
      <c r="A88" s="48" t="s">
        <v>44</v>
      </c>
      <c r="B88" s="39">
        <f>B80*(B81+B85-B83-B84)</f>
        <v>-1051.7013585793734</v>
      </c>
      <c r="C88" s="9">
        <v>759.48900000000003</v>
      </c>
      <c r="D88" s="9"/>
      <c r="E88" s="9"/>
      <c r="F88" s="9"/>
      <c r="AT88" s="3"/>
    </row>
    <row r="89" spans="1:46" x14ac:dyDescent="0.25">
      <c r="A89" s="48" t="s">
        <v>45</v>
      </c>
      <c r="B89" s="39">
        <f>B82</f>
        <v>42741.921670117248</v>
      </c>
      <c r="C89" s="9">
        <v>66772.447</v>
      </c>
      <c r="D89" s="9"/>
      <c r="E89" s="9"/>
      <c r="F89" s="9"/>
      <c r="AT89" s="3"/>
    </row>
    <row r="90" spans="1:46" x14ac:dyDescent="0.25">
      <c r="A90" s="48" t="s">
        <v>46</v>
      </c>
      <c r="B90" s="39">
        <f>B86+B87+B88+B89</f>
        <v>-324744.03437676327</v>
      </c>
      <c r="C90" s="9">
        <v>73390.517000000007</v>
      </c>
      <c r="D90" s="9"/>
      <c r="E90" s="9"/>
      <c r="F90" s="9"/>
      <c r="AT90" s="3"/>
    </row>
    <row r="91" spans="1:46" x14ac:dyDescent="0.25">
      <c r="A91" s="48" t="s">
        <v>47</v>
      </c>
      <c r="B91" s="9">
        <f>E79-1</f>
        <v>1</v>
      </c>
      <c r="C91" s="9"/>
      <c r="D91" s="9"/>
      <c r="E91" s="9"/>
      <c r="F91" s="9"/>
      <c r="AT91" s="3"/>
    </row>
    <row r="92" spans="1:46" x14ac:dyDescent="0.25">
      <c r="A92" s="48" t="s">
        <v>48</v>
      </c>
      <c r="B92" s="9">
        <f>E80-1</f>
        <v>1</v>
      </c>
      <c r="C92" s="9"/>
      <c r="D92" s="9"/>
      <c r="E92" s="9"/>
      <c r="F92" s="9"/>
      <c r="AT92" s="3"/>
    </row>
    <row r="93" spans="1:46" x14ac:dyDescent="0.25">
      <c r="A93" s="48" t="s">
        <v>49</v>
      </c>
      <c r="B93" s="9">
        <f>(E79-1)*(E80-1)</f>
        <v>1</v>
      </c>
      <c r="C93" s="9"/>
      <c r="D93" s="9"/>
      <c r="E93" s="9">
        <f>C86/2</f>
        <v>2921.692</v>
      </c>
      <c r="F93" s="9"/>
      <c r="AT93" s="3"/>
    </row>
    <row r="94" spans="1:46" x14ac:dyDescent="0.25">
      <c r="A94" s="48" t="s">
        <v>50</v>
      </c>
      <c r="B94" s="9">
        <f>B79-(E79*E80)</f>
        <v>186</v>
      </c>
      <c r="C94" s="9"/>
      <c r="D94" s="9"/>
      <c r="E94" s="9"/>
      <c r="F94" s="9">
        <f>C89/278</f>
        <v>240.18865827338129</v>
      </c>
      <c r="AT94" s="3"/>
    </row>
    <row r="95" spans="1:46" x14ac:dyDescent="0.25">
      <c r="A95" s="48" t="s">
        <v>51</v>
      </c>
      <c r="B95" s="9">
        <f>B79-1</f>
        <v>189</v>
      </c>
      <c r="C95" s="9"/>
      <c r="D95" s="9"/>
      <c r="E95" s="9">
        <f>C87/2</f>
        <v>7.5990000000000002</v>
      </c>
      <c r="F95" s="9"/>
      <c r="AT95" s="3"/>
    </row>
    <row r="96" spans="1:46" x14ac:dyDescent="0.25">
      <c r="A96" s="48" t="s">
        <v>52</v>
      </c>
      <c r="B96" s="50">
        <f>B86/B91</f>
        <v>2671.1240951461768</v>
      </c>
      <c r="C96" s="9"/>
      <c r="D96" s="9"/>
      <c r="E96" s="9">
        <f>C88/4</f>
        <v>189.87225000000001</v>
      </c>
      <c r="F96" s="9"/>
      <c r="AT96" s="3"/>
    </row>
    <row r="97" spans="1:54" x14ac:dyDescent="0.25">
      <c r="A97" s="48" t="s">
        <v>53</v>
      </c>
      <c r="B97" s="39">
        <f>B87/B92</f>
        <v>-369105.37878344732</v>
      </c>
      <c r="C97" s="9"/>
      <c r="D97" s="9"/>
      <c r="E97" s="9"/>
      <c r="F97" s="9"/>
      <c r="AT97" s="3"/>
    </row>
    <row r="98" spans="1:54" x14ac:dyDescent="0.25">
      <c r="A98" s="48" t="s">
        <v>54</v>
      </c>
      <c r="B98" s="39">
        <f>B88/B93</f>
        <v>-1051.7013585793734</v>
      </c>
      <c r="C98" s="9"/>
      <c r="D98" s="9"/>
      <c r="E98" s="9"/>
      <c r="F98" s="9"/>
      <c r="Z98" s="51" t="s">
        <v>23</v>
      </c>
      <c r="AA98" s="51"/>
      <c r="AB98" s="51"/>
      <c r="AC98" s="51" t="s">
        <v>21</v>
      </c>
      <c r="AD98" s="51"/>
      <c r="AE98" s="51"/>
      <c r="AF98" s="51" t="s">
        <v>22</v>
      </c>
      <c r="AG98" s="51"/>
      <c r="AH98" s="51"/>
      <c r="AJ98" s="51" t="s">
        <v>23</v>
      </c>
      <c r="AK98" s="51"/>
      <c r="AL98" s="51"/>
      <c r="AM98" s="51" t="s">
        <v>21</v>
      </c>
      <c r="AN98" s="51"/>
      <c r="AO98" s="51"/>
      <c r="AP98" s="51" t="s">
        <v>22</v>
      </c>
      <c r="AQ98" s="51"/>
      <c r="AR98" s="51"/>
      <c r="AT98" s="51" t="s">
        <v>23</v>
      </c>
      <c r="AU98" s="51"/>
      <c r="AV98" s="51"/>
      <c r="AW98" s="51" t="s">
        <v>21</v>
      </c>
      <c r="AX98" s="51"/>
      <c r="AY98" s="51"/>
      <c r="AZ98" s="51" t="s">
        <v>22</v>
      </c>
      <c r="BA98" s="51"/>
      <c r="BB98" s="51"/>
    </row>
    <row r="99" spans="1:54" x14ac:dyDescent="0.25">
      <c r="A99" s="48" t="s">
        <v>55</v>
      </c>
      <c r="B99" s="39">
        <f>B89/B94</f>
        <v>229.79527779632929</v>
      </c>
      <c r="C99" s="9"/>
      <c r="D99" s="9"/>
      <c r="E99" s="9"/>
      <c r="F99" s="9"/>
      <c r="Z99" s="18" t="s">
        <v>14</v>
      </c>
      <c r="AA99" s="18" t="s">
        <v>15</v>
      </c>
      <c r="AB99" s="18" t="s">
        <v>16</v>
      </c>
      <c r="AC99" s="18" t="s">
        <v>14</v>
      </c>
      <c r="AD99" s="18" t="s">
        <v>15</v>
      </c>
      <c r="AE99" s="18" t="s">
        <v>16</v>
      </c>
      <c r="AF99" s="18" t="s">
        <v>14</v>
      </c>
      <c r="AG99" s="18" t="s">
        <v>15</v>
      </c>
      <c r="AH99" s="18" t="s">
        <v>16</v>
      </c>
      <c r="AJ99" s="18" t="s">
        <v>14</v>
      </c>
      <c r="AK99" s="18" t="s">
        <v>15</v>
      </c>
      <c r="AL99" s="18" t="s">
        <v>16</v>
      </c>
      <c r="AM99" s="18" t="s">
        <v>14</v>
      </c>
      <c r="AN99" s="18" t="s">
        <v>15</v>
      </c>
      <c r="AO99" s="18" t="s">
        <v>16</v>
      </c>
      <c r="AP99" s="18" t="s">
        <v>14</v>
      </c>
      <c r="AQ99" s="18" t="s">
        <v>15</v>
      </c>
      <c r="AR99" s="18" t="s">
        <v>16</v>
      </c>
      <c r="AT99" s="18" t="s">
        <v>14</v>
      </c>
      <c r="AU99" s="18" t="s">
        <v>15</v>
      </c>
      <c r="AV99" s="18" t="s">
        <v>16</v>
      </c>
      <c r="AW99" s="18" t="s">
        <v>14</v>
      </c>
      <c r="AX99" s="18" t="s">
        <v>15</v>
      </c>
      <c r="AY99" s="18" t="s">
        <v>16</v>
      </c>
      <c r="AZ99" s="18" t="s">
        <v>14</v>
      </c>
      <c r="BA99" s="18" t="s">
        <v>15</v>
      </c>
      <c r="BB99" s="18" t="s">
        <v>16</v>
      </c>
    </row>
    <row r="100" spans="1:54" x14ac:dyDescent="0.25">
      <c r="AT100" s="3"/>
    </row>
    <row r="101" spans="1:54" x14ac:dyDescent="0.25">
      <c r="AC101" s="3">
        <v>60</v>
      </c>
      <c r="AD101" s="3">
        <v>48</v>
      </c>
      <c r="AE101" s="3">
        <v>44</v>
      </c>
      <c r="AF101" s="3">
        <v>52</v>
      </c>
      <c r="AG101" s="3">
        <v>44</v>
      </c>
      <c r="AH101" s="3">
        <v>40</v>
      </c>
      <c r="AJ101" s="3">
        <v>72</v>
      </c>
      <c r="AK101" s="3">
        <v>52</v>
      </c>
      <c r="AL101" s="3">
        <v>60</v>
      </c>
      <c r="AM101" s="3">
        <v>68</v>
      </c>
      <c r="AN101" s="3">
        <v>56</v>
      </c>
      <c r="AO101" s="3">
        <v>40</v>
      </c>
      <c r="AP101" s="3">
        <v>56</v>
      </c>
      <c r="AQ101" s="3">
        <v>52</v>
      </c>
      <c r="AR101" s="3">
        <v>44</v>
      </c>
      <c r="AT101" s="28">
        <v>64</v>
      </c>
      <c r="AU101" s="3">
        <v>56</v>
      </c>
      <c r="AV101" s="3">
        <v>52</v>
      </c>
      <c r="AW101" s="3">
        <v>52</v>
      </c>
      <c r="AX101" s="3">
        <v>40</v>
      </c>
      <c r="AY101" s="3">
        <v>36</v>
      </c>
      <c r="AZ101" s="3">
        <v>60</v>
      </c>
      <c r="BA101" s="3">
        <v>48</v>
      </c>
      <c r="BB101" s="3">
        <v>36</v>
      </c>
    </row>
    <row r="102" spans="1:54" x14ac:dyDescent="0.25">
      <c r="B102" s="52" t="s">
        <v>56</v>
      </c>
      <c r="C102" s="52"/>
      <c r="D102" s="52"/>
      <c r="Z102" s="3">
        <v>76</v>
      </c>
      <c r="AA102" s="3">
        <v>60</v>
      </c>
      <c r="AB102" s="3">
        <v>52</v>
      </c>
      <c r="AC102" s="3">
        <v>68</v>
      </c>
      <c r="AD102" s="3">
        <v>56</v>
      </c>
      <c r="AE102" s="3">
        <v>56</v>
      </c>
      <c r="AF102" s="3">
        <v>56</v>
      </c>
      <c r="AG102" s="3">
        <v>52</v>
      </c>
      <c r="AH102" s="3">
        <v>48</v>
      </c>
      <c r="AJ102" s="3">
        <v>76</v>
      </c>
      <c r="AK102" s="3">
        <v>68</v>
      </c>
      <c r="AL102" s="3">
        <v>64</v>
      </c>
      <c r="AM102" s="3">
        <v>72</v>
      </c>
      <c r="AN102" s="3">
        <v>60</v>
      </c>
      <c r="AO102" s="3">
        <v>48</v>
      </c>
      <c r="AP102" s="3">
        <v>60</v>
      </c>
      <c r="AQ102" s="3">
        <v>56</v>
      </c>
      <c r="AR102" s="3">
        <v>48</v>
      </c>
      <c r="AT102" s="3">
        <v>76</v>
      </c>
      <c r="AU102" s="3">
        <v>68</v>
      </c>
      <c r="AV102" s="3">
        <v>56</v>
      </c>
      <c r="AW102" s="3">
        <v>60</v>
      </c>
      <c r="AX102" s="3">
        <v>52</v>
      </c>
      <c r="AY102" s="3">
        <v>52</v>
      </c>
      <c r="AZ102" s="3">
        <v>64</v>
      </c>
      <c r="BA102" s="3">
        <v>52</v>
      </c>
      <c r="BB102" s="3">
        <v>48</v>
      </c>
    </row>
    <row r="103" spans="1:54" x14ac:dyDescent="0.25">
      <c r="A103" s="53" t="s">
        <v>57</v>
      </c>
      <c r="B103" s="53" t="s">
        <v>58</v>
      </c>
      <c r="C103" s="53" t="s">
        <v>59</v>
      </c>
      <c r="D103" s="53" t="s">
        <v>60</v>
      </c>
      <c r="E103" s="53" t="s">
        <v>61</v>
      </c>
      <c r="F103" s="53" t="s">
        <v>62</v>
      </c>
      <c r="G103" s="53" t="s">
        <v>63</v>
      </c>
      <c r="H103" s="85"/>
      <c r="I103" s="33"/>
      <c r="Q103" s="3">
        <f>F63+M63+T63</f>
        <v>190</v>
      </c>
      <c r="Z103" s="3">
        <v>80</v>
      </c>
      <c r="AA103" s="3">
        <v>64</v>
      </c>
      <c r="AB103" s="3">
        <v>60</v>
      </c>
      <c r="AC103" s="3">
        <v>72</v>
      </c>
      <c r="AD103" s="3">
        <v>60</v>
      </c>
      <c r="AE103" s="3">
        <v>60</v>
      </c>
      <c r="AF103" s="3">
        <v>56</v>
      </c>
      <c r="AG103" s="3">
        <v>60</v>
      </c>
      <c r="AH103" s="3">
        <v>52</v>
      </c>
      <c r="AJ103" s="3">
        <v>80</v>
      </c>
      <c r="AK103" s="3">
        <v>72</v>
      </c>
      <c r="AL103" s="3">
        <v>72</v>
      </c>
      <c r="AM103" s="3">
        <v>72</v>
      </c>
      <c r="AN103" s="3">
        <v>64</v>
      </c>
      <c r="AO103" s="3">
        <v>64</v>
      </c>
      <c r="AP103" s="3">
        <v>64</v>
      </c>
      <c r="AQ103" s="3">
        <v>60</v>
      </c>
      <c r="AR103" s="3">
        <v>56</v>
      </c>
      <c r="AT103" s="3">
        <v>76</v>
      </c>
      <c r="AU103" s="3">
        <v>68</v>
      </c>
      <c r="AV103" s="3">
        <v>56</v>
      </c>
      <c r="AW103" s="3">
        <v>60</v>
      </c>
      <c r="AX103" s="3">
        <v>56</v>
      </c>
      <c r="AY103" s="3">
        <v>56</v>
      </c>
      <c r="AZ103" s="3">
        <v>64</v>
      </c>
      <c r="BA103" s="3">
        <v>56</v>
      </c>
      <c r="BB103" s="3">
        <v>48</v>
      </c>
    </row>
    <row r="104" spans="1:54" x14ac:dyDescent="0.25">
      <c r="A104" s="54" t="s">
        <v>64</v>
      </c>
      <c r="B104" s="55">
        <f>B86</f>
        <v>2671.1240951461768</v>
      </c>
      <c r="C104" s="56">
        <f>B91</f>
        <v>1</v>
      </c>
      <c r="D104" s="13">
        <f>B104/C104</f>
        <v>2671.1240951461768</v>
      </c>
      <c r="E104" s="57">
        <f>D104/$D$107</f>
        <v>11.623929441725217</v>
      </c>
      <c r="F104" s="57">
        <v>3</v>
      </c>
      <c r="G104" s="54" t="str">
        <f>IF(E104&gt;F104,"H0 ditolak","H0 diterima")</f>
        <v>H0 ditolak</v>
      </c>
      <c r="H104" s="86"/>
      <c r="I104" s="33"/>
      <c r="K104" s="58"/>
      <c r="M104" s="3">
        <v>2</v>
      </c>
      <c r="Z104" s="3">
        <v>80</v>
      </c>
      <c r="AA104" s="3">
        <v>68</v>
      </c>
      <c r="AB104" s="3">
        <v>60</v>
      </c>
      <c r="AC104" s="3">
        <v>72</v>
      </c>
      <c r="AD104" s="3">
        <v>64</v>
      </c>
      <c r="AE104" s="3">
        <v>64</v>
      </c>
      <c r="AF104" s="3">
        <v>64</v>
      </c>
      <c r="AG104" s="3">
        <v>64</v>
      </c>
      <c r="AH104" s="3">
        <v>52</v>
      </c>
      <c r="AJ104" s="3">
        <v>80</v>
      </c>
      <c r="AK104" s="3">
        <v>72</v>
      </c>
      <c r="AL104" s="3">
        <v>76</v>
      </c>
      <c r="AM104" s="3">
        <v>76</v>
      </c>
      <c r="AN104" s="3">
        <v>68</v>
      </c>
      <c r="AO104" s="3">
        <v>68</v>
      </c>
      <c r="AP104" s="3">
        <v>68</v>
      </c>
      <c r="AQ104" s="3">
        <v>64</v>
      </c>
      <c r="AR104" s="3">
        <v>60</v>
      </c>
      <c r="AT104" s="3">
        <v>76</v>
      </c>
      <c r="AU104" s="3">
        <v>72</v>
      </c>
      <c r="AV104" s="3">
        <v>64</v>
      </c>
      <c r="AW104" s="3">
        <v>72</v>
      </c>
      <c r="AX104" s="3">
        <v>60</v>
      </c>
      <c r="AY104" s="3">
        <v>60</v>
      </c>
      <c r="AZ104" s="3">
        <v>68</v>
      </c>
      <c r="BA104" s="3">
        <v>60</v>
      </c>
      <c r="BB104" s="3">
        <v>52</v>
      </c>
    </row>
    <row r="105" spans="1:54" ht="38.25" x14ac:dyDescent="0.25">
      <c r="A105" s="54" t="s">
        <v>91</v>
      </c>
      <c r="B105" s="55">
        <f>B87</f>
        <v>-369105.37878344732</v>
      </c>
      <c r="C105" s="56">
        <f>B92</f>
        <v>1</v>
      </c>
      <c r="D105" s="13">
        <f>B105/C105</f>
        <v>-369105.37878344732</v>
      </c>
      <c r="E105" s="57">
        <f>D105/$D$107</f>
        <v>-1606.2356995455341</v>
      </c>
      <c r="F105" s="57">
        <v>3</v>
      </c>
      <c r="G105" s="54" t="str">
        <f>IF(E105&gt;F105,"H0 ditolak","H0 diterima")</f>
        <v>H0 diterima</v>
      </c>
      <c r="H105" s="86"/>
      <c r="I105" s="33"/>
      <c r="Z105" s="3">
        <v>84</v>
      </c>
      <c r="AA105" s="3">
        <v>72</v>
      </c>
      <c r="AB105" s="3">
        <v>64</v>
      </c>
      <c r="AC105" s="3">
        <v>80</v>
      </c>
      <c r="AD105" s="3">
        <v>68</v>
      </c>
      <c r="AE105" s="3">
        <v>64</v>
      </c>
      <c r="AF105" s="3">
        <v>64</v>
      </c>
      <c r="AG105" s="3">
        <v>64</v>
      </c>
      <c r="AH105" s="3">
        <v>56</v>
      </c>
      <c r="AJ105" s="3">
        <v>84</v>
      </c>
      <c r="AK105" s="3">
        <v>76</v>
      </c>
      <c r="AM105" s="3">
        <v>80</v>
      </c>
      <c r="AN105" s="3">
        <v>76</v>
      </c>
      <c r="AO105" s="3">
        <v>72</v>
      </c>
      <c r="AP105" s="3">
        <v>68</v>
      </c>
      <c r="AQ105" s="3">
        <v>72</v>
      </c>
      <c r="AR105" s="3">
        <v>64</v>
      </c>
      <c r="AT105" s="3">
        <v>80</v>
      </c>
      <c r="AU105" s="3">
        <v>72</v>
      </c>
      <c r="AV105" s="3">
        <v>68</v>
      </c>
      <c r="AW105" s="3">
        <v>72</v>
      </c>
      <c r="AX105" s="3">
        <v>64</v>
      </c>
      <c r="AY105" s="3">
        <v>64</v>
      </c>
      <c r="AZ105" s="3">
        <v>68</v>
      </c>
      <c r="BA105" s="3">
        <v>64</v>
      </c>
      <c r="BB105" s="3">
        <v>52</v>
      </c>
    </row>
    <row r="106" spans="1:54" ht="25.5" x14ac:dyDescent="0.25">
      <c r="A106" s="54" t="s">
        <v>65</v>
      </c>
      <c r="B106" s="55">
        <f>B88</f>
        <v>-1051.7013585793734</v>
      </c>
      <c r="C106" s="56">
        <f>B93</f>
        <v>1</v>
      </c>
      <c r="D106" s="13">
        <f>B106/C106</f>
        <v>-1051.7013585793734</v>
      </c>
      <c r="E106" s="57">
        <f>D106/$D$107</f>
        <v>-4.5766882969262355</v>
      </c>
      <c r="F106" s="57">
        <v>3</v>
      </c>
      <c r="G106" s="54" t="str">
        <f>IF(E106&gt;F106,"H0 ditolak","H0 diterima")</f>
        <v>H0 diterima</v>
      </c>
      <c r="H106" s="86"/>
      <c r="I106" s="33"/>
      <c r="Z106" s="3">
        <v>84</v>
      </c>
      <c r="AA106" s="3">
        <v>72</v>
      </c>
      <c r="AB106" s="3">
        <v>68</v>
      </c>
      <c r="AC106" s="3">
        <v>80</v>
      </c>
      <c r="AD106" s="3">
        <v>68</v>
      </c>
      <c r="AE106" s="3">
        <v>68</v>
      </c>
      <c r="AF106" s="3">
        <v>68</v>
      </c>
      <c r="AG106" s="3">
        <v>72</v>
      </c>
      <c r="AH106" s="3">
        <v>56</v>
      </c>
      <c r="AJ106" s="3">
        <v>84</v>
      </c>
      <c r="AK106" s="3">
        <v>80</v>
      </c>
      <c r="AM106" s="3">
        <v>84</v>
      </c>
      <c r="AN106" s="3">
        <v>80</v>
      </c>
      <c r="AP106" s="3">
        <v>72</v>
      </c>
      <c r="AQ106" s="3">
        <v>76</v>
      </c>
      <c r="AT106" s="3">
        <v>80</v>
      </c>
      <c r="AU106" s="3">
        <v>72</v>
      </c>
      <c r="AV106" s="3">
        <v>72</v>
      </c>
      <c r="AW106" s="3">
        <v>76</v>
      </c>
      <c r="AX106" s="3">
        <v>68</v>
      </c>
      <c r="AY106" s="3">
        <v>68</v>
      </c>
      <c r="AZ106" s="3">
        <v>72</v>
      </c>
      <c r="BA106" s="3">
        <v>64</v>
      </c>
      <c r="BB106" s="3">
        <v>56</v>
      </c>
    </row>
    <row r="107" spans="1:54" x14ac:dyDescent="0.25">
      <c r="A107" s="54" t="s">
        <v>66</v>
      </c>
      <c r="B107" s="55">
        <f>B89</f>
        <v>42741.921670117248</v>
      </c>
      <c r="C107" s="56">
        <f>B94</f>
        <v>186</v>
      </c>
      <c r="D107" s="13">
        <f>B107/C107</f>
        <v>229.79527779632929</v>
      </c>
      <c r="E107" s="59"/>
      <c r="F107" s="59"/>
      <c r="G107" s="9"/>
      <c r="H107" s="87"/>
      <c r="I107" s="88"/>
      <c r="Z107" s="3">
        <v>88</v>
      </c>
      <c r="AA107" s="3">
        <v>72</v>
      </c>
      <c r="AC107" s="3">
        <v>84</v>
      </c>
      <c r="AD107" s="3">
        <v>72</v>
      </c>
      <c r="AE107" s="3">
        <v>68</v>
      </c>
      <c r="AF107" s="3">
        <v>68</v>
      </c>
      <c r="AG107" s="3">
        <v>76</v>
      </c>
      <c r="AH107" s="3">
        <v>60</v>
      </c>
      <c r="AJ107" s="3">
        <v>88</v>
      </c>
      <c r="AK107" s="3">
        <v>84</v>
      </c>
      <c r="AM107" s="3">
        <v>88</v>
      </c>
      <c r="AN107" s="3">
        <v>84</v>
      </c>
      <c r="AP107" s="3">
        <v>72</v>
      </c>
      <c r="AQ107" s="3">
        <v>80</v>
      </c>
      <c r="AT107" s="3">
        <v>84</v>
      </c>
      <c r="AU107" s="3">
        <v>76</v>
      </c>
      <c r="AV107" s="3">
        <v>80</v>
      </c>
      <c r="AW107" s="3">
        <v>76</v>
      </c>
      <c r="AX107" s="3">
        <v>72</v>
      </c>
      <c r="AY107" s="3">
        <v>72</v>
      </c>
      <c r="AZ107" s="3">
        <v>72</v>
      </c>
      <c r="BA107" s="3">
        <v>68</v>
      </c>
      <c r="BB107" s="3">
        <v>60</v>
      </c>
    </row>
    <row r="108" spans="1:54" x14ac:dyDescent="0.25">
      <c r="A108" s="54" t="s">
        <v>34</v>
      </c>
      <c r="B108" s="55">
        <f>B90</f>
        <v>-324744.03437676327</v>
      </c>
      <c r="C108" s="56">
        <f>B95</f>
        <v>189</v>
      </c>
      <c r="D108" s="56"/>
      <c r="E108" s="55"/>
      <c r="F108" s="55"/>
      <c r="G108" s="55"/>
      <c r="H108" s="89"/>
      <c r="I108" s="90"/>
      <c r="Z108" s="3">
        <v>88</v>
      </c>
      <c r="AA108" s="3">
        <v>76</v>
      </c>
      <c r="AC108" s="3">
        <v>88</v>
      </c>
      <c r="AD108" s="3">
        <v>76</v>
      </c>
      <c r="AF108" s="3">
        <v>72</v>
      </c>
      <c r="AG108" s="3">
        <v>84</v>
      </c>
      <c r="AH108" s="3">
        <v>60</v>
      </c>
      <c r="AJ108" s="3">
        <v>88</v>
      </c>
      <c r="AK108" s="3">
        <v>96</v>
      </c>
      <c r="AM108" s="3">
        <v>96</v>
      </c>
      <c r="AN108" s="3">
        <v>88</v>
      </c>
      <c r="AP108" s="3">
        <v>76</v>
      </c>
      <c r="AQ108" s="3">
        <v>84</v>
      </c>
      <c r="AT108" s="3">
        <v>84</v>
      </c>
      <c r="AU108" s="3">
        <v>84</v>
      </c>
      <c r="AW108" s="3">
        <v>80</v>
      </c>
      <c r="AX108" s="3">
        <v>76</v>
      </c>
      <c r="AZ108" s="3">
        <v>76</v>
      </c>
      <c r="BA108" s="3">
        <v>68</v>
      </c>
      <c r="BB108" s="3">
        <v>60</v>
      </c>
    </row>
    <row r="109" spans="1:54" x14ac:dyDescent="0.25">
      <c r="A109" s="60">
        <f>AVERAGE(A70:A106)</f>
        <v>3</v>
      </c>
      <c r="J109" s="61"/>
      <c r="K109" s="62"/>
      <c r="L109" s="62"/>
      <c r="M109" s="62"/>
      <c r="N109" s="62"/>
      <c r="O109" s="33"/>
      <c r="Z109" s="3">
        <v>92</v>
      </c>
      <c r="AA109" s="3">
        <v>80</v>
      </c>
      <c r="AC109" s="3">
        <v>92</v>
      </c>
      <c r="AD109" s="3">
        <v>76</v>
      </c>
      <c r="AF109" s="3">
        <v>72</v>
      </c>
      <c r="AJ109" s="3">
        <v>92</v>
      </c>
      <c r="AN109" s="3">
        <v>100</v>
      </c>
      <c r="AP109" s="3">
        <v>76</v>
      </c>
      <c r="AT109" s="3">
        <v>88</v>
      </c>
      <c r="AU109" s="3">
        <v>92</v>
      </c>
      <c r="AW109" s="3">
        <v>80</v>
      </c>
      <c r="AX109" s="3">
        <v>80</v>
      </c>
      <c r="BA109" s="3">
        <v>72</v>
      </c>
    </row>
    <row r="110" spans="1:54" x14ac:dyDescent="0.25">
      <c r="J110" s="61"/>
      <c r="K110" s="62"/>
      <c r="L110" s="62"/>
      <c r="M110" s="62"/>
      <c r="N110" s="62"/>
      <c r="O110" s="33"/>
      <c r="Z110" s="3">
        <v>96</v>
      </c>
      <c r="AA110" s="3">
        <v>84</v>
      </c>
      <c r="AC110" s="3">
        <v>96</v>
      </c>
      <c r="AF110" s="3">
        <v>76</v>
      </c>
      <c r="AJ110" s="3">
        <v>92</v>
      </c>
      <c r="AP110" s="3">
        <v>80</v>
      </c>
      <c r="AT110" s="3">
        <v>88</v>
      </c>
      <c r="AW110" s="3">
        <v>84</v>
      </c>
      <c r="AX110" s="3">
        <v>88</v>
      </c>
      <c r="BA110" s="3">
        <v>76</v>
      </c>
    </row>
    <row r="111" spans="1:54" x14ac:dyDescent="0.25">
      <c r="A111" s="63" t="s">
        <v>67</v>
      </c>
      <c r="J111" s="62"/>
      <c r="K111" s="64"/>
      <c r="L111" s="64"/>
      <c r="M111" s="64"/>
      <c r="N111" s="64"/>
      <c r="O111" s="33"/>
      <c r="Z111" s="3">
        <v>100</v>
      </c>
      <c r="AA111" s="3">
        <v>92</v>
      </c>
      <c r="AC111" s="3">
        <v>100</v>
      </c>
      <c r="AF111" s="3">
        <v>80</v>
      </c>
      <c r="AJ111" s="3">
        <v>100</v>
      </c>
      <c r="AT111" s="3">
        <v>88</v>
      </c>
      <c r="AW111" s="3">
        <v>88</v>
      </c>
      <c r="AX111" s="3">
        <v>92</v>
      </c>
      <c r="BA111" s="3">
        <v>80</v>
      </c>
    </row>
    <row r="112" spans="1:54" x14ac:dyDescent="0.25">
      <c r="A112" s="65" t="s">
        <v>68</v>
      </c>
      <c r="B112" s="99" t="s">
        <v>33</v>
      </c>
      <c r="C112" s="100"/>
      <c r="D112" s="100"/>
      <c r="E112" s="101"/>
      <c r="F112" s="65" t="s">
        <v>69</v>
      </c>
      <c r="J112" s="62"/>
      <c r="K112" s="64"/>
      <c r="L112" s="64"/>
      <c r="M112" s="64"/>
      <c r="N112" s="64"/>
      <c r="O112" s="33"/>
      <c r="AA112" s="3">
        <v>100</v>
      </c>
      <c r="AT112" s="3">
        <v>92</v>
      </c>
      <c r="AW112" s="3">
        <v>92</v>
      </c>
      <c r="BA112" s="3">
        <v>84</v>
      </c>
    </row>
    <row r="113" spans="1:55" x14ac:dyDescent="0.25">
      <c r="A113" s="66"/>
      <c r="B113" s="23" t="s">
        <v>92</v>
      </c>
      <c r="C113" s="23" t="s">
        <v>93</v>
      </c>
      <c r="D113" s="23" t="s">
        <v>94</v>
      </c>
      <c r="E113" s="23" t="s">
        <v>84</v>
      </c>
      <c r="F113" s="66"/>
      <c r="J113" s="62"/>
      <c r="K113" s="64"/>
      <c r="L113" s="64"/>
      <c r="M113" s="64"/>
      <c r="N113" s="64"/>
      <c r="O113" s="33"/>
      <c r="AT113" s="3">
        <v>96</v>
      </c>
      <c r="AW113" s="3">
        <v>96</v>
      </c>
    </row>
    <row r="114" spans="1:55" ht="15.75" x14ac:dyDescent="0.25">
      <c r="A114" s="45" t="s">
        <v>2</v>
      </c>
      <c r="B114" s="67">
        <f>B64</f>
        <v>73.678571428571431</v>
      </c>
      <c r="C114" s="67">
        <f>C64</f>
        <v>68.964285714285708</v>
      </c>
      <c r="D114" s="67">
        <f>D64</f>
        <v>65.761904761904773</v>
      </c>
      <c r="E114" s="67">
        <f>E64</f>
        <v>75.555555555555557</v>
      </c>
      <c r="F114" s="39">
        <f>L75</f>
        <v>70.229166666666671</v>
      </c>
      <c r="P114" s="3">
        <v>67.538461538461533</v>
      </c>
      <c r="AT114" s="28">
        <v>100</v>
      </c>
    </row>
    <row r="115" spans="1:55" ht="15.75" x14ac:dyDescent="0.25">
      <c r="A115" s="45" t="s">
        <v>3</v>
      </c>
      <c r="B115" s="67"/>
      <c r="C115" s="67"/>
      <c r="D115" s="67"/>
      <c r="E115" s="67"/>
      <c r="F115" s="39"/>
      <c r="P115" s="3">
        <v>67.538461538461533</v>
      </c>
    </row>
    <row r="116" spans="1:55" ht="15.75" x14ac:dyDescent="0.25">
      <c r="A116" s="45" t="s">
        <v>36</v>
      </c>
      <c r="B116" s="67">
        <f>P64</f>
        <v>67.546666666666681</v>
      </c>
      <c r="C116" s="67">
        <f>Q64</f>
        <v>61.739130434782609</v>
      </c>
      <c r="D116" s="67">
        <f>R64</f>
        <v>61.1875</v>
      </c>
      <c r="E116" s="67">
        <f>S64</f>
        <v>61.288888888888891</v>
      </c>
      <c r="F116" s="39">
        <f>L77</f>
        <v>57.414893617021278</v>
      </c>
    </row>
    <row r="117" spans="1:55" x14ac:dyDescent="0.25">
      <c r="A117" s="14" t="s">
        <v>69</v>
      </c>
      <c r="B117" s="68">
        <f>J72/K72</f>
        <v>67.083333333333343</v>
      </c>
      <c r="C117" s="68">
        <f>J73/K73</f>
        <v>57.470588235294116</v>
      </c>
      <c r="D117" s="68">
        <f>K73/L73</f>
        <v>0.88741044012282499</v>
      </c>
      <c r="E117" s="68">
        <f>J74/K74</f>
        <v>67.629629629629633</v>
      </c>
      <c r="F117" s="50"/>
      <c r="Z117" s="5">
        <f t="shared" ref="Z117:BB117" si="29">COUNT(Z101:Z116)</f>
        <v>10</v>
      </c>
      <c r="AA117" s="5">
        <f t="shared" si="29"/>
        <v>11</v>
      </c>
      <c r="AB117" s="5">
        <f t="shared" si="29"/>
        <v>5</v>
      </c>
      <c r="AC117" s="5">
        <f t="shared" si="29"/>
        <v>11</v>
      </c>
      <c r="AD117" s="5">
        <f t="shared" si="29"/>
        <v>9</v>
      </c>
      <c r="AE117" s="5">
        <f t="shared" si="29"/>
        <v>7</v>
      </c>
      <c r="AF117" s="5">
        <f t="shared" si="29"/>
        <v>11</v>
      </c>
      <c r="AG117" s="5">
        <f t="shared" si="29"/>
        <v>8</v>
      </c>
      <c r="AH117" s="5">
        <f t="shared" si="29"/>
        <v>8</v>
      </c>
      <c r="AI117" s="5">
        <f t="shared" si="29"/>
        <v>0</v>
      </c>
      <c r="AJ117" s="5">
        <f t="shared" si="29"/>
        <v>11</v>
      </c>
      <c r="AK117" s="5">
        <f t="shared" si="29"/>
        <v>8</v>
      </c>
      <c r="AL117" s="5">
        <f t="shared" si="29"/>
        <v>4</v>
      </c>
      <c r="AM117" s="5">
        <f t="shared" si="29"/>
        <v>8</v>
      </c>
      <c r="AN117" s="5">
        <f t="shared" si="29"/>
        <v>9</v>
      </c>
      <c r="AO117" s="5">
        <f t="shared" si="29"/>
        <v>5</v>
      </c>
      <c r="AP117" s="5">
        <f t="shared" si="29"/>
        <v>10</v>
      </c>
      <c r="AQ117" s="5">
        <f t="shared" si="29"/>
        <v>8</v>
      </c>
      <c r="AR117" s="5">
        <f t="shared" si="29"/>
        <v>5</v>
      </c>
      <c r="AS117" s="5">
        <f t="shared" si="29"/>
        <v>0</v>
      </c>
      <c r="AT117" s="5">
        <f t="shared" si="29"/>
        <v>14</v>
      </c>
      <c r="AU117" s="5">
        <f t="shared" si="29"/>
        <v>9</v>
      </c>
      <c r="AV117" s="5">
        <f t="shared" si="29"/>
        <v>7</v>
      </c>
      <c r="AW117" s="5">
        <f t="shared" si="29"/>
        <v>13</v>
      </c>
      <c r="AX117" s="5">
        <f t="shared" si="29"/>
        <v>11</v>
      </c>
      <c r="AY117" s="5">
        <f t="shared" si="29"/>
        <v>7</v>
      </c>
      <c r="AZ117" s="5">
        <f t="shared" si="29"/>
        <v>8</v>
      </c>
      <c r="BA117" s="5">
        <f t="shared" si="29"/>
        <v>12</v>
      </c>
      <c r="BB117" s="5">
        <f t="shared" si="29"/>
        <v>8</v>
      </c>
      <c r="BC117" s="3">
        <f>SUM(Z117:BB117)</f>
        <v>237</v>
      </c>
    </row>
    <row r="118" spans="1:55" x14ac:dyDescent="0.25">
      <c r="AT118" s="3"/>
    </row>
    <row r="119" spans="1:55" x14ac:dyDescent="0.25">
      <c r="AT119" s="3"/>
    </row>
    <row r="120" spans="1:55" x14ac:dyDescent="0.25">
      <c r="A120" s="102" t="s">
        <v>70</v>
      </c>
      <c r="B120" s="102"/>
      <c r="C120" s="102"/>
      <c r="D120" s="102"/>
      <c r="E120" s="102"/>
      <c r="F120" s="102"/>
      <c r="G120" s="102"/>
      <c r="H120" s="102"/>
      <c r="I120" s="102"/>
      <c r="J120" s="102"/>
    </row>
    <row r="121" spans="1:55" ht="18" x14ac:dyDescent="0.25">
      <c r="A121" s="15" t="s">
        <v>71</v>
      </c>
      <c r="B121" s="23"/>
      <c r="C121" s="23"/>
      <c r="D121" s="23"/>
      <c r="E121" s="23" t="s">
        <v>72</v>
      </c>
      <c r="F121" s="69" t="s">
        <v>63</v>
      </c>
      <c r="G121" s="19"/>
      <c r="H121" s="70"/>
      <c r="I121" s="69" t="s">
        <v>73</v>
      </c>
      <c r="J121" s="19"/>
    </row>
    <row r="122" spans="1:55" x14ac:dyDescent="0.25">
      <c r="A122" s="16" t="s">
        <v>74</v>
      </c>
      <c r="B122" s="50" t="e">
        <f>(F114-F115)^2/(B99*((1/(B63+C63+E63))+(1/(J63+K63+L63))))</f>
        <v>#DIV/0!</v>
      </c>
      <c r="C122" s="9"/>
      <c r="D122" s="9"/>
      <c r="E122" s="71">
        <v>6</v>
      </c>
      <c r="F122" s="72" t="e">
        <f>IF(B122&gt;E122,"H0 ditolak","H0 diterima")</f>
        <v>#DIV/0!</v>
      </c>
      <c r="G122" s="73"/>
      <c r="H122" s="74"/>
      <c r="I122" s="75" t="s">
        <v>75</v>
      </c>
      <c r="J122" s="76"/>
    </row>
    <row r="123" spans="1:55" x14ac:dyDescent="0.25">
      <c r="A123" s="16" t="s">
        <v>76</v>
      </c>
      <c r="B123" s="50">
        <f>(F114-F116)^2/(B99*((1/(B63+C63+E63))+(1/(P63+Q63+S63))))</f>
        <v>25.959570772628446</v>
      </c>
      <c r="C123" s="9"/>
      <c r="D123" s="9"/>
      <c r="E123" s="71">
        <v>6</v>
      </c>
      <c r="F123" s="72" t="str">
        <f>IF(B123&gt;E123,"H0 ditolak","H0 diterima")</f>
        <v>H0 ditolak</v>
      </c>
      <c r="G123" s="73"/>
      <c r="H123" s="74"/>
      <c r="I123" s="75" t="s">
        <v>77</v>
      </c>
      <c r="J123" s="76"/>
    </row>
    <row r="124" spans="1:55" x14ac:dyDescent="0.25">
      <c r="A124" s="16" t="s">
        <v>78</v>
      </c>
      <c r="B124" s="50" t="e">
        <f>(F115-F116)^2/(B99*((1/(J63+K63+L63))+(1/(P63+Q63+S63))))</f>
        <v>#DIV/0!</v>
      </c>
      <c r="C124" s="9"/>
      <c r="D124" s="9"/>
      <c r="E124" s="71">
        <v>6</v>
      </c>
      <c r="F124" s="72" t="e">
        <f>IF(B124&gt;E124,"H0 ditolak","H0 diterima")</f>
        <v>#DIV/0!</v>
      </c>
      <c r="G124" s="73"/>
      <c r="H124" s="74"/>
      <c r="I124" s="75" t="s">
        <v>79</v>
      </c>
      <c r="J124" s="76"/>
    </row>
    <row r="127" spans="1:55" x14ac:dyDescent="0.25">
      <c r="A127" s="77" t="s">
        <v>70</v>
      </c>
      <c r="B127" s="77"/>
      <c r="C127" s="78"/>
      <c r="D127" s="78"/>
      <c r="E127" s="78"/>
      <c r="F127" s="78"/>
    </row>
    <row r="128" spans="1:55" ht="18" x14ac:dyDescent="0.25">
      <c r="A128" s="15" t="s">
        <v>80</v>
      </c>
      <c r="B128" s="23"/>
      <c r="C128" s="23"/>
      <c r="D128" s="23"/>
      <c r="E128" s="23" t="s">
        <v>72</v>
      </c>
      <c r="F128" s="69" t="s">
        <v>63</v>
      </c>
      <c r="G128" s="19"/>
      <c r="H128" s="70"/>
      <c r="I128" s="69" t="s">
        <v>73</v>
      </c>
      <c r="J128" s="19"/>
    </row>
    <row r="129" spans="1:10" x14ac:dyDescent="0.25">
      <c r="A129" s="16" t="s">
        <v>74</v>
      </c>
      <c r="B129" s="50">
        <f>(B117-C117)^2/(B99*((1/(B63+J63+P63))+(1/(C63+K63+Q63))))</f>
        <v>11.718873871453084</v>
      </c>
      <c r="C129" s="9"/>
      <c r="D129" s="9"/>
      <c r="E129" s="71">
        <v>6</v>
      </c>
      <c r="F129" s="72" t="str">
        <f>IF(B129&gt;E129,"H0 ditolak","H0 diterima")</f>
        <v>H0 ditolak</v>
      </c>
      <c r="G129" s="73"/>
      <c r="H129" s="74"/>
      <c r="I129" s="75"/>
      <c r="J129" s="76"/>
    </row>
    <row r="130" spans="1:10" x14ac:dyDescent="0.25">
      <c r="A130" s="16" t="s">
        <v>76</v>
      </c>
      <c r="B130" s="50">
        <f>(B117-E117)^2/(B99*((1/(B63+J63+P63))+(1/(E63+L63+S63))))</f>
        <v>2.5099466127998096E-2</v>
      </c>
      <c r="C130" s="9"/>
      <c r="D130" s="9"/>
      <c r="E130" s="71">
        <v>6</v>
      </c>
      <c r="F130" s="72" t="str">
        <f>IF(B130&gt;E130,"H0 ditolak","H0 diterima")</f>
        <v>H0 diterima</v>
      </c>
      <c r="G130" s="73"/>
      <c r="H130" s="74"/>
      <c r="I130" s="75"/>
      <c r="J130" s="76"/>
    </row>
    <row r="131" spans="1:10" x14ac:dyDescent="0.25">
      <c r="A131" s="16" t="s">
        <v>78</v>
      </c>
      <c r="B131" s="50">
        <f>(C117-E117)^2/(B99*((1/(C63+K63+Q63))+(1/(E63+L63+S63))))</f>
        <v>7.9287312529232832</v>
      </c>
      <c r="C131" s="9"/>
      <c r="D131" s="9"/>
      <c r="E131" s="71">
        <v>6</v>
      </c>
      <c r="F131" s="72" t="str">
        <f>IF(B131&gt;E131,"H0 ditolak","H0 diterima")</f>
        <v>H0 ditolak</v>
      </c>
      <c r="G131" s="73"/>
      <c r="H131" s="74"/>
      <c r="I131" s="75"/>
      <c r="J131" s="76"/>
    </row>
    <row r="132" spans="1:10" x14ac:dyDescent="0.25">
      <c r="A132" s="63" t="s">
        <v>95</v>
      </c>
    </row>
  </sheetData>
  <mergeCells count="33">
    <mergeCell ref="AT29:AV29"/>
    <mergeCell ref="AW29:AY29"/>
    <mergeCell ref="AZ29:BB29"/>
    <mergeCell ref="B112:E112"/>
    <mergeCell ref="A120:J120"/>
    <mergeCell ref="Z29:AB29"/>
    <mergeCell ref="AC29:AE29"/>
    <mergeCell ref="AF29:AH29"/>
    <mergeCell ref="AJ29:AL29"/>
    <mergeCell ref="AM29:AO29"/>
    <mergeCell ref="AP29:AR29"/>
    <mergeCell ref="AT26:BB26"/>
    <mergeCell ref="Z28:AB28"/>
    <mergeCell ref="AC28:AE28"/>
    <mergeCell ref="AF28:AH28"/>
    <mergeCell ref="AJ28:AL28"/>
    <mergeCell ref="AM28:AO28"/>
    <mergeCell ref="AP28:AR28"/>
    <mergeCell ref="AT28:AV28"/>
    <mergeCell ref="AW28:AY28"/>
    <mergeCell ref="AZ28:BB28"/>
    <mergeCell ref="AB3:AD3"/>
    <mergeCell ref="AE3:AG3"/>
    <mergeCell ref="AH3:AL3"/>
    <mergeCell ref="AN3:AR3"/>
    <mergeCell ref="Z26:AH26"/>
    <mergeCell ref="AJ26:AR26"/>
    <mergeCell ref="Y3:AA3"/>
    <mergeCell ref="B1:W1"/>
    <mergeCell ref="A3:A4"/>
    <mergeCell ref="B3:I3"/>
    <mergeCell ref="J3:O3"/>
    <mergeCell ref="P3:W3"/>
  </mergeCells>
  <conditionalFormatting sqref="J27:J30 J17:J25">
    <cfRule type="cellIs" dxfId="78" priority="79" stopIfTrue="1" operator="equal">
      <formula>#REF!</formula>
    </cfRule>
  </conditionalFormatting>
  <conditionalFormatting sqref="J15:J16 J9:J12 J26:J37">
    <cfRule type="cellIs" dxfId="77" priority="78" stopIfTrue="1" operator="equal">
      <formula>#REF!</formula>
    </cfRule>
  </conditionalFormatting>
  <conditionalFormatting sqref="J32:J37 J9:J12 J17:J28">
    <cfRule type="cellIs" dxfId="76" priority="77" stopIfTrue="1" operator="equal">
      <formula>#REF!</formula>
    </cfRule>
  </conditionalFormatting>
  <conditionalFormatting sqref="J31 J26:J28">
    <cfRule type="cellIs" dxfId="75" priority="76" stopIfTrue="1" operator="equal">
      <formula>#REF!</formula>
    </cfRule>
  </conditionalFormatting>
  <conditionalFormatting sqref="J27:J30">
    <cfRule type="cellIs" dxfId="74" priority="75" stopIfTrue="1" operator="equal">
      <formula>#REF!</formula>
    </cfRule>
  </conditionalFormatting>
  <conditionalFormatting sqref="J31:J35 J9:J13 J16:J28">
    <cfRule type="cellIs" dxfId="73" priority="74" stopIfTrue="1" operator="equal">
      <formula>#REF!</formula>
    </cfRule>
  </conditionalFormatting>
  <conditionalFormatting sqref="K5:K13">
    <cfRule type="cellIs" dxfId="72" priority="73" stopIfTrue="1" operator="equal">
      <formula>#REF!</formula>
    </cfRule>
  </conditionalFormatting>
  <conditionalFormatting sqref="K5:K13">
    <cfRule type="cellIs" dxfId="71" priority="72" stopIfTrue="1" operator="equal">
      <formula>$Q$4</formula>
    </cfRule>
  </conditionalFormatting>
  <conditionalFormatting sqref="K5:K13">
    <cfRule type="cellIs" dxfId="70" priority="71" stopIfTrue="1" operator="equal">
      <formula>#REF!</formula>
    </cfRule>
  </conditionalFormatting>
  <conditionalFormatting sqref="K15 K23:K35">
    <cfRule type="cellIs" dxfId="69" priority="70" stopIfTrue="1" operator="equal">
      <formula>#REF!</formula>
    </cfRule>
  </conditionalFormatting>
  <conditionalFormatting sqref="K31:K35 K27:K29">
    <cfRule type="cellIs" dxfId="68" priority="69" stopIfTrue="1" operator="equal">
      <formula>#REF!</formula>
    </cfRule>
  </conditionalFormatting>
  <conditionalFormatting sqref="K6:K13">
    <cfRule type="cellIs" dxfId="67" priority="68" stopIfTrue="1" operator="equal">
      <formula>#REF!</formula>
    </cfRule>
  </conditionalFormatting>
  <conditionalFormatting sqref="K6:K13">
    <cfRule type="cellIs" dxfId="66" priority="67" stopIfTrue="1" operator="equal">
      <formula>$Q$4</formula>
    </cfRule>
  </conditionalFormatting>
  <conditionalFormatting sqref="K26:K36 K16:K19 K5:K13">
    <cfRule type="cellIs" dxfId="65" priority="66" stopIfTrue="1" operator="equal">
      <formula>#REF!</formula>
    </cfRule>
  </conditionalFormatting>
  <conditionalFormatting sqref="L25:L33">
    <cfRule type="cellIs" dxfId="64" priority="65" stopIfTrue="1" operator="equal">
      <formula>#REF!</formula>
    </cfRule>
  </conditionalFormatting>
  <conditionalFormatting sqref="L30:L33">
    <cfRule type="cellIs" dxfId="63" priority="64" stopIfTrue="1" operator="equal">
      <formula>#REF!</formula>
    </cfRule>
  </conditionalFormatting>
  <conditionalFormatting sqref="P30:P38">
    <cfRule type="cellIs" dxfId="62" priority="63" stopIfTrue="1" operator="equal">
      <formula>$O$10</formula>
    </cfRule>
  </conditionalFormatting>
  <conditionalFormatting sqref="P30:P38 S12:S38">
    <cfRule type="cellIs" dxfId="61" priority="62" stopIfTrue="1" operator="equal">
      <formula>$Q$10</formula>
    </cfRule>
  </conditionalFormatting>
  <conditionalFormatting sqref="P30:P37">
    <cfRule type="cellIs" dxfId="60" priority="61" stopIfTrue="1" operator="equal">
      <formula>#REF!</formula>
    </cfRule>
  </conditionalFormatting>
  <conditionalFormatting sqref="P31:P38">
    <cfRule type="cellIs" dxfId="59" priority="60" stopIfTrue="1" operator="equal">
      <formula>#REF!</formula>
    </cfRule>
  </conditionalFormatting>
  <conditionalFormatting sqref="P30">
    <cfRule type="cellIs" dxfId="58" priority="59" stopIfTrue="1" operator="equal">
      <formula>$O$10</formula>
    </cfRule>
  </conditionalFormatting>
  <conditionalFormatting sqref="P30">
    <cfRule type="cellIs" dxfId="57" priority="58" stopIfTrue="1" operator="equal">
      <formula>$Q$10</formula>
    </cfRule>
  </conditionalFormatting>
  <conditionalFormatting sqref="P30">
    <cfRule type="cellIs" dxfId="56" priority="57" stopIfTrue="1" operator="equal">
      <formula>#REF!</formula>
    </cfRule>
  </conditionalFormatting>
  <conditionalFormatting sqref="P30">
    <cfRule type="cellIs" dxfId="55" priority="56" stopIfTrue="1" operator="equal">
      <formula>#REF!</formula>
    </cfRule>
  </conditionalFormatting>
  <conditionalFormatting sqref="S5:S38">
    <cfRule type="cellIs" dxfId="54" priority="55" stopIfTrue="1" operator="equal">
      <formula>$O$10</formula>
    </cfRule>
  </conditionalFormatting>
  <conditionalFormatting sqref="S5:S7 S27:S38">
    <cfRule type="cellIs" dxfId="53" priority="54" stopIfTrue="1" operator="equal">
      <formula>#REF!</formula>
    </cfRule>
  </conditionalFormatting>
  <conditionalFormatting sqref="S5:S10">
    <cfRule type="cellIs" dxfId="52" priority="53" stopIfTrue="1" operator="equal">
      <formula>$Q$10</formula>
    </cfRule>
  </conditionalFormatting>
  <conditionalFormatting sqref="S6 S26:S27 S34:S38 S29:S32">
    <cfRule type="cellIs" dxfId="51" priority="52" stopIfTrue="1" operator="equal">
      <formula>#REF!</formula>
    </cfRule>
  </conditionalFormatting>
  <conditionalFormatting sqref="S5:S7 S9:S38">
    <cfRule type="cellIs" dxfId="50" priority="51" stopIfTrue="1" operator="equal">
      <formula>#REF!</formula>
    </cfRule>
  </conditionalFormatting>
  <conditionalFormatting sqref="S29:S38">
    <cfRule type="cellIs" dxfId="49" priority="50" stopIfTrue="1" operator="equal">
      <formula>#REF!</formula>
    </cfRule>
  </conditionalFormatting>
  <conditionalFormatting sqref="S33:S38">
    <cfRule type="cellIs" dxfId="48" priority="49" stopIfTrue="1" operator="equal">
      <formula>$Q$4</formula>
    </cfRule>
  </conditionalFormatting>
  <conditionalFormatting sqref="S18 S20 S22 S28:S38">
    <cfRule type="cellIs" dxfId="47" priority="48" stopIfTrue="1" operator="equal">
      <formula>#REF!</formula>
    </cfRule>
  </conditionalFormatting>
  <conditionalFormatting sqref="S5:S38">
    <cfRule type="cellIs" dxfId="46" priority="47" stopIfTrue="1" operator="equal">
      <formula>$O$10</formula>
    </cfRule>
  </conditionalFormatting>
  <conditionalFormatting sqref="S5:S7 S27:S38">
    <cfRule type="cellIs" dxfId="45" priority="46" stopIfTrue="1" operator="equal">
      <formula>#REF!</formula>
    </cfRule>
  </conditionalFormatting>
  <conditionalFormatting sqref="S5:S10">
    <cfRule type="cellIs" dxfId="44" priority="45" stopIfTrue="1" operator="equal">
      <formula>$Q$10</formula>
    </cfRule>
  </conditionalFormatting>
  <conditionalFormatting sqref="S6 S26:S27 S34:S38 S29:S32">
    <cfRule type="cellIs" dxfId="43" priority="44" stopIfTrue="1" operator="equal">
      <formula>#REF!</formula>
    </cfRule>
  </conditionalFormatting>
  <conditionalFormatting sqref="S5:S7 S9:S38">
    <cfRule type="cellIs" dxfId="42" priority="43" stopIfTrue="1" operator="equal">
      <formula>#REF!</formula>
    </cfRule>
  </conditionalFormatting>
  <conditionalFormatting sqref="S33:S38">
    <cfRule type="cellIs" dxfId="41" priority="42" stopIfTrue="1" operator="equal">
      <formula>$Q$4</formula>
    </cfRule>
  </conditionalFormatting>
  <conditionalFormatting sqref="S18 S20 S22 S28:S38">
    <cfRule type="cellIs" dxfId="40" priority="41" stopIfTrue="1" operator="equal">
      <formula>#REF!</formula>
    </cfRule>
  </conditionalFormatting>
  <conditionalFormatting sqref="BD5:BD45">
    <cfRule type="cellIs" dxfId="39" priority="40" stopIfTrue="1" operator="equal">
      <formula>$O$10</formula>
    </cfRule>
  </conditionalFormatting>
  <conditionalFormatting sqref="BD40">
    <cfRule type="cellIs" dxfId="38" priority="39" stopIfTrue="1" operator="equal">
      <formula>#REF!</formula>
    </cfRule>
  </conditionalFormatting>
  <conditionalFormatting sqref="BD5:BD45">
    <cfRule type="cellIs" dxfId="37" priority="38" stopIfTrue="1" operator="equal">
      <formula>$Q$10</formula>
    </cfRule>
  </conditionalFormatting>
  <conditionalFormatting sqref="BD41:BD43">
    <cfRule type="cellIs" dxfId="36" priority="37" stopIfTrue="1" operator="equal">
      <formula>#REF!</formula>
    </cfRule>
  </conditionalFormatting>
  <conditionalFormatting sqref="BD5:BD45">
    <cfRule type="cellIs" dxfId="35" priority="36" stopIfTrue="1" operator="equal">
      <formula>#REF!</formula>
    </cfRule>
  </conditionalFormatting>
  <conditionalFormatting sqref="BD5:BD11">
    <cfRule type="cellIs" dxfId="34" priority="35" stopIfTrue="1" operator="equal">
      <formula>#REF!</formula>
    </cfRule>
  </conditionalFormatting>
  <conditionalFormatting sqref="BD5:BD11">
    <cfRule type="cellIs" dxfId="33" priority="34" stopIfTrue="1" operator="equal">
      <formula>$Q$4</formula>
    </cfRule>
  </conditionalFormatting>
  <conditionalFormatting sqref="BD5:BD11">
    <cfRule type="cellIs" dxfId="32" priority="33" stopIfTrue="1" operator="equal">
      <formula>#REF!</formula>
    </cfRule>
  </conditionalFormatting>
  <conditionalFormatting sqref="BD25:BD43">
    <cfRule type="cellIs" dxfId="31" priority="32" stopIfTrue="1" operator="equal">
      <formula>#REF!</formula>
    </cfRule>
  </conditionalFormatting>
  <conditionalFormatting sqref="BD5:BD45">
    <cfRule type="cellIs" dxfId="30" priority="31" stopIfTrue="1" operator="equal">
      <formula>$O$10</formula>
    </cfRule>
  </conditionalFormatting>
  <conditionalFormatting sqref="BD40">
    <cfRule type="cellIs" dxfId="29" priority="30" stopIfTrue="1" operator="equal">
      <formula>#REF!</formula>
    </cfRule>
  </conditionalFormatting>
  <conditionalFormatting sqref="BD5:BD45">
    <cfRule type="cellIs" dxfId="28" priority="29" stopIfTrue="1" operator="equal">
      <formula>$Q$10</formula>
    </cfRule>
  </conditionalFormatting>
  <conditionalFormatting sqref="BD41:BD43">
    <cfRule type="cellIs" dxfId="27" priority="28" stopIfTrue="1" operator="equal">
      <formula>#REF!</formula>
    </cfRule>
  </conditionalFormatting>
  <conditionalFormatting sqref="BD5:BD35 BD37:BD45">
    <cfRule type="cellIs" dxfId="26" priority="27" stopIfTrue="1" operator="equal">
      <formula>#REF!</formula>
    </cfRule>
  </conditionalFormatting>
  <conditionalFormatting sqref="BD5:BD11">
    <cfRule type="cellIs" dxfId="25" priority="26" stopIfTrue="1" operator="equal">
      <formula>$Q$4</formula>
    </cfRule>
  </conditionalFormatting>
  <conditionalFormatting sqref="BD5:BD11 BD25:BD43">
    <cfRule type="cellIs" dxfId="24" priority="25" stopIfTrue="1" operator="equal">
      <formula>#REF!</formula>
    </cfRule>
  </conditionalFormatting>
  <conditionalFormatting sqref="Q5:R45">
    <cfRule type="cellIs" dxfId="23" priority="24" stopIfTrue="1" operator="equal">
      <formula>$O$10</formula>
    </cfRule>
  </conditionalFormatting>
  <conditionalFormatting sqref="Q40:R40">
    <cfRule type="cellIs" dxfId="22" priority="23" stopIfTrue="1" operator="equal">
      <formula>#REF!</formula>
    </cfRule>
  </conditionalFormatting>
  <conditionalFormatting sqref="Q5:R45">
    <cfRule type="cellIs" dxfId="21" priority="22" stopIfTrue="1" operator="equal">
      <formula>$Q$10</formula>
    </cfRule>
  </conditionalFormatting>
  <conditionalFormatting sqref="Q41:R43">
    <cfRule type="cellIs" dxfId="20" priority="21" stopIfTrue="1" operator="equal">
      <formula>#REF!</formula>
    </cfRule>
  </conditionalFormatting>
  <conditionalFormatting sqref="Q5:R45">
    <cfRule type="cellIs" dxfId="19" priority="20" stopIfTrue="1" operator="equal">
      <formula>#REF!</formula>
    </cfRule>
  </conditionalFormatting>
  <conditionalFormatting sqref="Q5:R11">
    <cfRule type="cellIs" dxfId="18" priority="19" stopIfTrue="1" operator="equal">
      <formula>#REF!</formula>
    </cfRule>
  </conditionalFormatting>
  <conditionalFormatting sqref="Q5:R11">
    <cfRule type="cellIs" dxfId="17" priority="18" stopIfTrue="1" operator="equal">
      <formula>$Q$4</formula>
    </cfRule>
  </conditionalFormatting>
  <conditionalFormatting sqref="Q5:R11">
    <cfRule type="cellIs" dxfId="16" priority="17" stopIfTrue="1" operator="equal">
      <formula>#REF!</formula>
    </cfRule>
  </conditionalFormatting>
  <conditionalFormatting sqref="Q25:R43">
    <cfRule type="cellIs" dxfId="15" priority="16" stopIfTrue="1" operator="equal">
      <formula>#REF!</formula>
    </cfRule>
  </conditionalFormatting>
  <conditionalFormatting sqref="Q5:R45">
    <cfRule type="cellIs" dxfId="14" priority="15" stopIfTrue="1" operator="equal">
      <formula>$O$10</formula>
    </cfRule>
  </conditionalFormatting>
  <conditionalFormatting sqref="Q40:R40">
    <cfRule type="cellIs" dxfId="13" priority="14" stopIfTrue="1" operator="equal">
      <formula>#REF!</formula>
    </cfRule>
  </conditionalFormatting>
  <conditionalFormatting sqref="Q5:R45">
    <cfRule type="cellIs" dxfId="12" priority="13" stopIfTrue="1" operator="equal">
      <formula>$Q$10</formula>
    </cfRule>
  </conditionalFormatting>
  <conditionalFormatting sqref="Q41:R43">
    <cfRule type="cellIs" dxfId="11" priority="12" stopIfTrue="1" operator="equal">
      <formula>#REF!</formula>
    </cfRule>
  </conditionalFormatting>
  <conditionalFormatting sqref="Q5:R35 Q37:R45">
    <cfRule type="cellIs" dxfId="10" priority="11" stopIfTrue="1" operator="equal">
      <formula>#REF!</formula>
    </cfRule>
  </conditionalFormatting>
  <conditionalFormatting sqref="Q5:R11">
    <cfRule type="cellIs" dxfId="9" priority="10" stopIfTrue="1" operator="equal">
      <formula>$Q$4</formula>
    </cfRule>
  </conditionalFormatting>
  <conditionalFormatting sqref="Q5:R11 Q25:R43">
    <cfRule type="cellIs" dxfId="8" priority="9" stopIfTrue="1" operator="equal">
      <formula>#REF!</formula>
    </cfRule>
  </conditionalFormatting>
  <conditionalFormatting sqref="P5:P29">
    <cfRule type="cellIs" dxfId="7" priority="8" stopIfTrue="1" operator="equal">
      <formula>$O$10</formula>
    </cfRule>
  </conditionalFormatting>
  <conditionalFormatting sqref="P5:P29">
    <cfRule type="cellIs" dxfId="6" priority="7" stopIfTrue="1" operator="equal">
      <formula>$Q$10</formula>
    </cfRule>
  </conditionalFormatting>
  <conditionalFormatting sqref="P14:P28 P5:P9">
    <cfRule type="cellIs" dxfId="5" priority="6" stopIfTrue="1" operator="equal">
      <formula>#REF!</formula>
    </cfRule>
  </conditionalFormatting>
  <conditionalFormatting sqref="P22:P29 P13 P6:P8">
    <cfRule type="cellIs" dxfId="4" priority="5" stopIfTrue="1" operator="equal">
      <formula>#REF!</formula>
    </cfRule>
  </conditionalFormatting>
  <conditionalFormatting sqref="P5:P21">
    <cfRule type="cellIs" dxfId="3" priority="4" stopIfTrue="1" operator="equal">
      <formula>$O$10</formula>
    </cfRule>
  </conditionalFormatting>
  <conditionalFormatting sqref="P5:P21">
    <cfRule type="cellIs" dxfId="2" priority="3" stopIfTrue="1" operator="equal">
      <formula>$Q$10</formula>
    </cfRule>
  </conditionalFormatting>
  <conditionalFormatting sqref="P14:P21 P5:P9">
    <cfRule type="cellIs" dxfId="1" priority="2" stopIfTrue="1" operator="equal">
      <formula>#REF!</formula>
    </cfRule>
  </conditionalFormatting>
  <conditionalFormatting sqref="P13:P14 P6:P8 P16:P21">
    <cfRule type="cellIs" dxfId="0" priority="1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2017-06-06T03:03:24Z</dcterms:created>
  <dcterms:modified xsi:type="dcterms:W3CDTF">2017-06-10T21:28:34Z</dcterms:modified>
</cp:coreProperties>
</file>